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BC2F249-2932-4769-A86D-CE0242D680D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ČLANI" sheetId="1" r:id="rId1"/>
    <sheet name="MLADINCI" sheetId="2" r:id="rId2"/>
    <sheet name="KADETI" sheetId="3" r:id="rId3"/>
    <sheet name="U23" sheetId="4" r:id="rId4"/>
    <sheet name="U14" sheetId="5" r:id="rId5"/>
    <sheet name="U12" sheetId="6" r:id="rId6"/>
    <sheet name="U10" sheetId="7" r:id="rId7"/>
  </sheets>
  <definedNames>
    <definedName name="_xlnm._FilterDatabase" localSheetId="0" hidden="1">ČLANI!$C$6:$V$26</definedName>
    <definedName name="_xlnm._FilterDatabase" localSheetId="2" hidden="1">KADETI!$AH$4:$AU$24</definedName>
    <definedName name="_xlnm._FilterDatabase" localSheetId="1" hidden="1">MLADINCI!$B$2:$T$24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AD5" i="3"/>
  <c r="AM6" i="3" l="1"/>
  <c r="AI5" i="3"/>
  <c r="AQ6" i="3"/>
  <c r="AO5" i="3"/>
  <c r="AW5" i="3"/>
  <c r="AQ5" i="3"/>
  <c r="AY5" i="3"/>
  <c r="J6" i="3" l="1"/>
  <c r="J7" i="3"/>
  <c r="J9" i="3"/>
  <c r="J5" i="3"/>
  <c r="L5" i="3"/>
  <c r="H5" i="4"/>
  <c r="F12" i="7" l="1"/>
  <c r="F8" i="7"/>
  <c r="F13" i="7"/>
  <c r="F6" i="7"/>
  <c r="X8" i="5"/>
  <c r="X9" i="5"/>
  <c r="X10" i="5"/>
  <c r="X12" i="5"/>
  <c r="X5" i="5"/>
  <c r="F6" i="5"/>
  <c r="F8" i="5"/>
  <c r="F7" i="5"/>
  <c r="F5" i="5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W7" i="6"/>
  <c r="U7" i="6"/>
  <c r="W6" i="6"/>
  <c r="U6" i="6" s="1"/>
  <c r="W5" i="6"/>
  <c r="U5" i="6"/>
  <c r="F7" i="6"/>
  <c r="F6" i="6"/>
  <c r="F5" i="6"/>
  <c r="AB14" i="1"/>
  <c r="AD11" i="1"/>
  <c r="AB11" i="1" s="1"/>
  <c r="AD12" i="1"/>
  <c r="AB12" i="1" s="1"/>
  <c r="AD13" i="1"/>
  <c r="AB13" i="1" s="1"/>
  <c r="AD14" i="1"/>
  <c r="AD16" i="1"/>
  <c r="AB16" i="1" s="1"/>
  <c r="AD9" i="1"/>
  <c r="AD8" i="1"/>
  <c r="AD7" i="1"/>
  <c r="F14" i="1"/>
  <c r="D14" i="1" s="1"/>
  <c r="F15" i="1"/>
  <c r="D15" i="1" s="1"/>
  <c r="F16" i="1"/>
  <c r="D16" i="1" s="1"/>
  <c r="F10" i="1"/>
  <c r="F13" i="1"/>
  <c r="F12" i="1"/>
  <c r="F11" i="1"/>
  <c r="F8" i="1"/>
  <c r="F7" i="1"/>
  <c r="H5" i="3" l="1"/>
  <c r="BC11" i="3" l="1"/>
  <c r="AI11" i="3" s="1"/>
  <c r="BC9" i="3"/>
  <c r="BC5" i="3"/>
  <c r="P6" i="5" l="1"/>
  <c r="P8" i="5"/>
  <c r="P5" i="5"/>
  <c r="AB8" i="3"/>
  <c r="AB7" i="3"/>
  <c r="AB6" i="3"/>
  <c r="V6" i="2"/>
  <c r="V5" i="2"/>
  <c r="N7" i="1" l="1"/>
  <c r="N9" i="1"/>
  <c r="L8" i="1" l="1"/>
  <c r="L9" i="1"/>
  <c r="L7" i="1"/>
  <c r="N5" i="4"/>
  <c r="N7" i="4"/>
  <c r="N6" i="4"/>
  <c r="L7" i="2"/>
  <c r="L5" i="2"/>
  <c r="AS5" i="3" l="1"/>
  <c r="AS7" i="3"/>
  <c r="AU6" i="3"/>
  <c r="AU7" i="3"/>
  <c r="AU5" i="3"/>
  <c r="T6" i="3"/>
  <c r="T8" i="3"/>
  <c r="T7" i="3"/>
  <c r="T5" i="3"/>
  <c r="AJ7" i="1" l="1"/>
  <c r="AH7" i="1"/>
  <c r="AO5" i="2"/>
  <c r="AK7" i="2"/>
  <c r="AK5" i="2"/>
  <c r="AM6" i="2"/>
  <c r="AM5" i="2"/>
  <c r="AI5" i="2"/>
  <c r="AK10" i="3"/>
  <c r="AI10" i="3" s="1"/>
  <c r="AK9" i="3"/>
  <c r="AI9" i="3" s="1"/>
  <c r="AK6" i="3"/>
  <c r="AK7" i="3"/>
  <c r="AK8" i="3"/>
  <c r="AK5" i="3"/>
  <c r="P13" i="1"/>
  <c r="P8" i="1"/>
  <c r="P9" i="1"/>
  <c r="D9" i="1" s="1"/>
  <c r="P10" i="1"/>
  <c r="P7" i="1"/>
  <c r="H9" i="1"/>
  <c r="H8" i="1"/>
  <c r="H7" i="1"/>
  <c r="J8" i="1"/>
  <c r="J9" i="1"/>
  <c r="J7" i="1"/>
  <c r="F6" i="2"/>
  <c r="F7" i="2"/>
  <c r="F8" i="2"/>
  <c r="F10" i="2"/>
  <c r="F9" i="2"/>
  <c r="F12" i="2"/>
  <c r="F11" i="2"/>
  <c r="F5" i="2"/>
  <c r="F11" i="3"/>
  <c r="Y6" i="4" l="1"/>
  <c r="Y5" i="4"/>
  <c r="F8" i="4"/>
  <c r="F7" i="4"/>
  <c r="F6" i="4"/>
  <c r="D7" i="1"/>
  <c r="D11" i="1"/>
  <c r="AE6" i="4"/>
  <c r="AE5" i="4"/>
  <c r="L7" i="4"/>
  <c r="L5" i="4"/>
  <c r="L6" i="4"/>
  <c r="W6" i="4" l="1"/>
  <c r="J5" i="2"/>
  <c r="J7" i="2"/>
  <c r="H5" i="2"/>
  <c r="H7" i="2"/>
  <c r="N5" i="2"/>
  <c r="T8" i="2"/>
  <c r="T5" i="2"/>
  <c r="T7" i="2"/>
  <c r="P6" i="2"/>
  <c r="P5" i="2"/>
  <c r="V5" i="3"/>
  <c r="R6" i="3"/>
  <c r="R7" i="3"/>
  <c r="R5" i="3"/>
  <c r="X11" i="3"/>
  <c r="D11" i="3" s="1"/>
  <c r="X7" i="3"/>
  <c r="X6" i="3"/>
  <c r="X8" i="3"/>
  <c r="X5" i="3"/>
  <c r="D17" i="2" l="1"/>
  <c r="D12" i="2"/>
  <c r="D11" i="2"/>
  <c r="D18" i="2"/>
  <c r="D19" i="2"/>
  <c r="D20" i="2"/>
  <c r="D21" i="2"/>
  <c r="D22" i="2"/>
  <c r="D23" i="2"/>
  <c r="D24" i="2"/>
  <c r="N5" i="5"/>
  <c r="Z6" i="3"/>
  <c r="Z7" i="3"/>
  <c r="AD7" i="5" l="1"/>
  <c r="AD6" i="5"/>
  <c r="AD8" i="5"/>
  <c r="AD5" i="5"/>
  <c r="L6" i="5"/>
  <c r="L5" i="5"/>
  <c r="L10" i="5"/>
  <c r="L11" i="5"/>
  <c r="L12" i="5"/>
  <c r="L9" i="5"/>
  <c r="L7" i="5"/>
  <c r="P5" i="4"/>
  <c r="D5" i="4" s="1"/>
  <c r="P7" i="4"/>
  <c r="P8" i="4"/>
  <c r="P6" i="4"/>
  <c r="D6" i="4" s="1"/>
  <c r="J5" i="5" l="1"/>
  <c r="AB5" i="5"/>
  <c r="AC5" i="4"/>
  <c r="AA5" i="4"/>
  <c r="W5" i="4" s="1"/>
  <c r="AA7" i="4"/>
  <c r="H10" i="7" l="1"/>
  <c r="H7" i="7"/>
  <c r="H14" i="7"/>
  <c r="H9" i="7"/>
  <c r="H11" i="7"/>
  <c r="H5" i="7"/>
  <c r="H8" i="5"/>
  <c r="H7" i="5"/>
  <c r="H9" i="5"/>
  <c r="H13" i="5"/>
  <c r="H5" i="5"/>
  <c r="Z7" i="5"/>
  <c r="Z11" i="5"/>
  <c r="Z9" i="5"/>
  <c r="Z6" i="5"/>
  <c r="Z5" i="5"/>
  <c r="AF7" i="1"/>
  <c r="AF9" i="1"/>
  <c r="AF15" i="1"/>
  <c r="AB15" i="1" s="1"/>
  <c r="AF8" i="1"/>
  <c r="AB8" i="1" s="1"/>
  <c r="AF10" i="1"/>
  <c r="R6" i="2"/>
  <c r="D6" i="2" s="1"/>
  <c r="R5" i="2"/>
  <c r="D5" i="2" s="1"/>
  <c r="R8" i="2"/>
  <c r="D8" i="2" s="1"/>
  <c r="R9" i="2"/>
  <c r="D9" i="2" s="1"/>
  <c r="R7" i="2"/>
  <c r="D7" i="2" s="1"/>
  <c r="BA6" i="3"/>
  <c r="AI6" i="3" s="1"/>
  <c r="BA5" i="3"/>
  <c r="BA7" i="3"/>
  <c r="AI7" i="3" s="1"/>
  <c r="D19" i="1"/>
  <c r="W7" i="4" l="1"/>
  <c r="D7" i="4"/>
  <c r="D10" i="1" l="1"/>
  <c r="D8" i="1"/>
  <c r="D17" i="1"/>
  <c r="D18" i="1"/>
  <c r="D20" i="1"/>
  <c r="D13" i="1"/>
  <c r="D12" i="1"/>
  <c r="D21" i="1"/>
  <c r="D22" i="1"/>
  <c r="D15" i="7" l="1"/>
  <c r="D16" i="7"/>
  <c r="D9" i="7"/>
  <c r="D17" i="7"/>
  <c r="D14" i="7"/>
  <c r="D18" i="7"/>
  <c r="D19" i="7"/>
  <c r="D24" i="7"/>
  <c r="D23" i="7"/>
  <c r="D22" i="7"/>
  <c r="D21" i="7"/>
  <c r="D20" i="7"/>
  <c r="D13" i="7"/>
  <c r="D8" i="7"/>
  <c r="D12" i="7"/>
  <c r="D10" i="7"/>
  <c r="D7" i="7"/>
  <c r="D11" i="7"/>
  <c r="D6" i="7"/>
  <c r="D5" i="7"/>
  <c r="D9" i="6"/>
  <c r="D10" i="6"/>
  <c r="D11" i="6"/>
  <c r="D12" i="6"/>
  <c r="D8" i="6"/>
  <c r="D24" i="6"/>
  <c r="D23" i="6"/>
  <c r="D22" i="6"/>
  <c r="D21" i="6"/>
  <c r="D20" i="6"/>
  <c r="D19" i="6"/>
  <c r="D18" i="6"/>
  <c r="D17" i="6"/>
  <c r="D16" i="6"/>
  <c r="D15" i="6"/>
  <c r="D14" i="6"/>
  <c r="D13" i="6"/>
  <c r="D7" i="6"/>
  <c r="D6" i="6"/>
  <c r="D5" i="6"/>
  <c r="V5" i="5"/>
  <c r="V7" i="5"/>
  <c r="V13" i="5"/>
  <c r="V14" i="5"/>
  <c r="V11" i="5"/>
  <c r="V23" i="5"/>
  <c r="V22" i="5"/>
  <c r="V21" i="5"/>
  <c r="V20" i="5"/>
  <c r="V19" i="5"/>
  <c r="V18" i="5"/>
  <c r="V17" i="5"/>
  <c r="V16" i="5"/>
  <c r="V15" i="5"/>
  <c r="V12" i="5"/>
  <c r="V10" i="5"/>
  <c r="V8" i="5"/>
  <c r="V6" i="5"/>
  <c r="V9" i="5"/>
  <c r="D5" i="5"/>
  <c r="D8" i="5"/>
  <c r="D6" i="5"/>
  <c r="D14" i="5"/>
  <c r="D15" i="5"/>
  <c r="D22" i="5"/>
  <c r="D21" i="5"/>
  <c r="D20" i="5"/>
  <c r="D19" i="5"/>
  <c r="D18" i="5"/>
  <c r="D17" i="5"/>
  <c r="D16" i="5"/>
  <c r="D12" i="5"/>
  <c r="D11" i="5"/>
  <c r="D10" i="5"/>
  <c r="D13" i="5"/>
  <c r="D9" i="5"/>
  <c r="D7" i="5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F6" i="3" l="1"/>
  <c r="D6" i="3" s="1"/>
  <c r="F9" i="3"/>
  <c r="D9" i="3" s="1"/>
  <c r="F7" i="3"/>
  <c r="D7" i="3" s="1"/>
  <c r="F8" i="3"/>
  <c r="D8" i="3" s="1"/>
  <c r="D12" i="3"/>
  <c r="F10" i="3"/>
  <c r="D10" i="3" s="1"/>
  <c r="F5" i="3"/>
  <c r="AI12" i="3"/>
  <c r="AI8" i="3"/>
  <c r="D14" i="2"/>
  <c r="D10" i="2"/>
  <c r="D13" i="2"/>
  <c r="D15" i="2"/>
  <c r="D16" i="2"/>
  <c r="AG9" i="2"/>
  <c r="AE9" i="2" s="1"/>
  <c r="AG8" i="2"/>
  <c r="AE8" i="2" s="1"/>
  <c r="AG6" i="2"/>
  <c r="AE6" i="2" s="1"/>
  <c r="AG7" i="2"/>
  <c r="AE7" i="2" s="1"/>
  <c r="AE12" i="2"/>
  <c r="AG11" i="2"/>
  <c r="AE11" i="2" s="1"/>
  <c r="AG10" i="2"/>
  <c r="AE10" i="2" s="1"/>
  <c r="AG5" i="2"/>
  <c r="AE5" i="2" s="1"/>
  <c r="AE13" i="2"/>
  <c r="AE14" i="2"/>
  <c r="AE15" i="2"/>
  <c r="AE16" i="2"/>
  <c r="AE17" i="2"/>
  <c r="AE18" i="2"/>
  <c r="AE19" i="2"/>
  <c r="AE20" i="2"/>
  <c r="AE21" i="2"/>
  <c r="AE22" i="2"/>
  <c r="AE23" i="2"/>
  <c r="AE24" i="2"/>
  <c r="AB7" i="1"/>
  <c r="AB9" i="1"/>
  <c r="AB17" i="1"/>
  <c r="AB10" i="1"/>
</calcChain>
</file>

<file path=xl/sharedStrings.xml><?xml version="1.0" encoding="utf-8"?>
<sst xmlns="http://schemas.openxmlformats.org/spreadsheetml/2006/main" count="845" uniqueCount="130">
  <si>
    <t>RANG LESTVICA</t>
  </si>
  <si>
    <t>TEKMOVANJE</t>
  </si>
  <si>
    <t>IME IN PRIIMEK</t>
  </si>
  <si>
    <t>TOČKE SKUPAJ</t>
  </si>
  <si>
    <t>DP 2018</t>
  </si>
  <si>
    <t>MESTO</t>
  </si>
  <si>
    <t>TOČKE</t>
  </si>
  <si>
    <t>SKUPAJ</t>
  </si>
  <si>
    <t>PRIIMEK IN IME</t>
  </si>
  <si>
    <t>ŽORŽ ZAVIRŠEK Tei</t>
  </si>
  <si>
    <t>KRAJNC Peter</t>
  </si>
  <si>
    <t>DOBELŠEK Simon</t>
  </si>
  <si>
    <t>ŽMAUC KVAR Žiga</t>
  </si>
  <si>
    <t>HANČIČ Žiga</t>
  </si>
  <si>
    <t>GORJAN Matej</t>
  </si>
  <si>
    <t>SOKOLIČ Klemen</t>
  </si>
  <si>
    <t>JEREB Martin</t>
  </si>
  <si>
    <t>VARGA Aljaž</t>
  </si>
  <si>
    <t>LUNAR David</t>
  </si>
  <si>
    <t>CENCELJ Tilen</t>
  </si>
  <si>
    <t>BUBKO Daniil</t>
  </si>
  <si>
    <t>ŠEBENIK Ana</t>
  </si>
  <si>
    <t>ŠUŠTERŠIČ Anamarija</t>
  </si>
  <si>
    <t>GAŠPERLIN Hana</t>
  </si>
  <si>
    <t>JANČAR Lucija</t>
  </si>
  <si>
    <t>ŠUŠTERŠIČ Anastazija</t>
  </si>
  <si>
    <t xml:space="preserve"> </t>
  </si>
  <si>
    <t>MALI Meta</t>
  </si>
  <si>
    <t>JUVAN Anja</t>
  </si>
  <si>
    <t>VANČEK Lucija</t>
  </si>
  <si>
    <t>VJENČEK Ulla</t>
  </si>
  <si>
    <t>PINTAR Martin</t>
  </si>
  <si>
    <t>POGLEDNIK Gal</t>
  </si>
  <si>
    <t>STARC Luka</t>
  </si>
  <si>
    <t>ŠUŠTAR Andrej</t>
  </si>
  <si>
    <t>VARGA Blaž</t>
  </si>
  <si>
    <t>JEREB Maks</t>
  </si>
  <si>
    <t>BABBUCCI Gabriele</t>
  </si>
  <si>
    <t>VRHOVŠEK Val</t>
  </si>
  <si>
    <t>PAVŠIN Denis</t>
  </si>
  <si>
    <t>HOČEVAR Miha</t>
  </si>
  <si>
    <t>POGLEDNIK Kaja</t>
  </si>
  <si>
    <t>VRHOVŠEK Zarja</t>
  </si>
  <si>
    <t>JEROMELJ Vilana</t>
  </si>
  <si>
    <t>LIPAR Žan</t>
  </si>
  <si>
    <t>JEROMELJ Leonardo</t>
  </si>
  <si>
    <t>ŽAGAR Vid</t>
  </si>
  <si>
    <t>KOLAR Timej</t>
  </si>
  <si>
    <t>RUSAK Antonio</t>
  </si>
  <si>
    <t>LIPAR Žiga</t>
  </si>
  <si>
    <t>LOŽAR Žan</t>
  </si>
  <si>
    <t>LOŽAR Arne</t>
  </si>
  <si>
    <t>DEČKI DEKLICE U10</t>
  </si>
  <si>
    <t>DEČKI U12</t>
  </si>
  <si>
    <t>DEČKI U14</t>
  </si>
  <si>
    <t>DEKLICE U14</t>
  </si>
  <si>
    <t>MOŠKI U23</t>
  </si>
  <si>
    <t>ŽENSKE U23</t>
  </si>
  <si>
    <t>KADETI</t>
  </si>
  <si>
    <t>KADETINJE</t>
  </si>
  <si>
    <t>MLADINCI</t>
  </si>
  <si>
    <t>MLADINKE</t>
  </si>
  <si>
    <t>ČLANI</t>
  </si>
  <si>
    <t>ČLANICE</t>
  </si>
  <si>
    <t>-</t>
  </si>
  <si>
    <t>ZAVIRŠEK ŽORŽ Tei</t>
  </si>
  <si>
    <t>ŠUŠERŠIČ Anastazija</t>
  </si>
  <si>
    <t>EFC GODOLLO 6.10.2018</t>
  </si>
  <si>
    <t>KAMNIK OPEN 29.10.2018</t>
  </si>
  <si>
    <t>KAMNIK OPEN 28.10.2018</t>
  </si>
  <si>
    <t>VUČKOVIĆ DE NICOLA Marija</t>
  </si>
  <si>
    <t>STOJANOVIĆ Roma</t>
  </si>
  <si>
    <t>KOPITAR Maša</t>
  </si>
  <si>
    <t>STOPAR Klemen</t>
  </si>
  <si>
    <t>EFC VIENNA 26.2.2018</t>
  </si>
  <si>
    <t>EFC MUNCHEN 25.11.2018</t>
  </si>
  <si>
    <t>ETROPOLSKI CUP 16.11.2018</t>
  </si>
  <si>
    <t>--</t>
  </si>
  <si>
    <t>BOŽIČNE BORBE 15.12.2018</t>
  </si>
  <si>
    <t>LATOKHOV Ostap</t>
  </si>
  <si>
    <t>LEBENIČNIK Neja</t>
  </si>
  <si>
    <t xml:space="preserve">BARBASETTI VIENNA </t>
  </si>
  <si>
    <t>ECC ISTANBUL 10.11.2018</t>
  </si>
  <si>
    <t>BARBASETTI DUNAJ 11.11.2018</t>
  </si>
  <si>
    <t>ECC SOFIA 17.11.2018</t>
  </si>
  <si>
    <t>ECC EISLINGEN 3.12.2018</t>
  </si>
  <si>
    <t>COUPE DU MONDE BUDAPEST 5.01.2018</t>
  </si>
  <si>
    <t>COUPE DU MONDE WARSAW 9.12.2018</t>
  </si>
  <si>
    <t>EFC U23 MUCNHEN 25.11.2018</t>
  </si>
  <si>
    <t>EFC U23 BUDAPEST 12.1.2019</t>
  </si>
  <si>
    <t>BARBASETTI VIENNA 11.11.2018</t>
  </si>
  <si>
    <t>EFC U23 BUDAPEST 12.1.2018</t>
  </si>
  <si>
    <t>ŠTEBLJAL Dominik</t>
  </si>
  <si>
    <t>EFC U23 MUNCHEN 24.11.2019</t>
  </si>
  <si>
    <t>ČUK Ana Lucija</t>
  </si>
  <si>
    <t>EFC BUDAPEST 12.1.2019</t>
  </si>
  <si>
    <t>EFC MUNCHEN 24.11.2019</t>
  </si>
  <si>
    <t>EFC EISLINGEN 3.12.2018</t>
  </si>
  <si>
    <t>EFC MOEDLING 13.1.2019</t>
  </si>
  <si>
    <t>ECC MOEDLING 26.1.2019</t>
  </si>
  <si>
    <t>DP VELENJE 18.1.2019</t>
  </si>
  <si>
    <t>EFC U23 VIENNA 25.2.2019</t>
  </si>
  <si>
    <t>EFC VIENNA 25.02.2018</t>
  </si>
  <si>
    <t>EFC MUNCHEN 24.11.2018</t>
  </si>
  <si>
    <t>ECC BUCHAREST 28.1.2019</t>
  </si>
  <si>
    <t>COUP DU MONDE BUDAPEST 22.3.2019</t>
  </si>
  <si>
    <t>ADLERKLAUE VILLACH 30.3.2019</t>
  </si>
  <si>
    <t>MARKINA Kira</t>
  </si>
  <si>
    <t>ECC KONIN 15.9.2019</t>
  </si>
  <si>
    <t>DP LJUBLJANA 11.5.2019</t>
  </si>
  <si>
    <t>Repič Sašo</t>
  </si>
  <si>
    <t>SMOLEJ Ruid</t>
  </si>
  <si>
    <t>KOŠMERL Luka</t>
  </si>
  <si>
    <t>DERNIČ Vlasta</t>
  </si>
  <si>
    <t>WIENCEK Ulla</t>
  </si>
  <si>
    <t>PIRC Ana</t>
  </si>
  <si>
    <t>ČUK Analucija</t>
  </si>
  <si>
    <t>ZORE Tilen</t>
  </si>
  <si>
    <t>DEKLICE U12</t>
  </si>
  <si>
    <t>LUCERNA Mila</t>
  </si>
  <si>
    <t>SROJANOVIĆ Roma</t>
  </si>
  <si>
    <t>LUCERNA Janm</t>
  </si>
  <si>
    <t>LOTOKHOV Ostap</t>
  </si>
  <si>
    <t>ECC GODOLLO 6.10.2019</t>
  </si>
  <si>
    <t>EFC LONDON 24.10.2019</t>
  </si>
  <si>
    <t>ECC LONDON 24.10.2019</t>
  </si>
  <si>
    <t>ECC SOFIA 17.11.2019</t>
  </si>
  <si>
    <t>ECC LONDON 14.10.2019</t>
  </si>
  <si>
    <t>EFC BUCHAREST 23.11.2019</t>
  </si>
  <si>
    <t>VENETO TRENTINO 22.12.2019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</si>
</sst>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164" fontId="0" fillId="0" borderId="0" xfId="0" applyNumberFormat="1"/>
    <xf numFmtId="164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2" fillId="0" borderId="0" xfId="0" applyNumberFormat="1" applyFont="1"/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1" fontId="3" fillId="10" borderId="1" xfId="0" applyNumberFormat="1" applyFont="1" applyFill="1" applyBorder="1" applyAlignment="1">
      <alignment horizontal="center" vertical="center"/>
    </xf>
    <xf numFmtId="1" fontId="3" fillId="10" borderId="0" xfId="0" applyNumberFormat="1" applyFont="1" applyFill="1"/>
    <xf numFmtId="0" fontId="0" fillId="2" borderId="1" xfId="0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  <color rgb="FFFF9966"/>
      <color rgb="FF99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N53"/>
  <sheetViews>
    <sheetView tabSelected="1" zoomScale="73" workbookViewId="0">
      <selection activeCell="AC5" sqref="AC5:AD5"/>
    </sheetView>
  </sheetViews>
  <sheetFormatPr defaultRowHeight="15" x14ac:dyDescent="0.25"/>
  <cols>
    <col min="2" max="2" width="3.7109375" bestFit="1" customWidth="1"/>
    <col min="3" max="3" width="19.42578125" bestFit="1" customWidth="1"/>
    <col min="4" max="4" width="13.85546875" bestFit="1" customWidth="1"/>
    <col min="6" max="6" width="9.140625" style="5"/>
    <col min="8" max="10" width="9.140625" style="12"/>
    <col min="11" max="11" width="9.140625" style="25"/>
    <col min="12" max="14" width="9.140625" style="12"/>
    <col min="16" max="16" width="9.140625" style="14"/>
    <col min="18" max="18" width="9.140625" style="12"/>
    <col min="20" max="20" width="9.140625" style="12"/>
    <col min="27" max="27" width="26.7109375" bestFit="1" customWidth="1"/>
    <col min="28" max="28" width="13.85546875" style="5" bestFit="1" customWidth="1"/>
  </cols>
  <sheetData>
    <row r="4" spans="2:40" ht="28.5" x14ac:dyDescent="0.45">
      <c r="B4" s="35" t="s">
        <v>62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Z4" s="35" t="s">
        <v>63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7"/>
    </row>
    <row r="5" spans="2:40" ht="78" x14ac:dyDescent="0.25">
      <c r="B5" s="4" t="s">
        <v>0</v>
      </c>
      <c r="C5" s="2" t="s">
        <v>1</v>
      </c>
      <c r="D5" s="3" t="s">
        <v>3</v>
      </c>
      <c r="E5" s="40" t="s">
        <v>109</v>
      </c>
      <c r="F5" s="40"/>
      <c r="G5" s="43" t="s">
        <v>93</v>
      </c>
      <c r="H5" s="44"/>
      <c r="I5" s="43" t="s">
        <v>89</v>
      </c>
      <c r="J5" s="44"/>
      <c r="K5" s="42" t="s">
        <v>101</v>
      </c>
      <c r="L5" s="42"/>
      <c r="M5" s="43" t="s">
        <v>105</v>
      </c>
      <c r="N5" s="44"/>
      <c r="O5" s="47" t="s">
        <v>68</v>
      </c>
      <c r="P5" s="47"/>
      <c r="Q5" s="48"/>
      <c r="R5" s="48"/>
      <c r="S5" s="48"/>
      <c r="T5" s="48"/>
      <c r="U5" s="45"/>
      <c r="V5" s="46"/>
      <c r="Z5" s="4" t="s">
        <v>0</v>
      </c>
      <c r="AA5" s="2" t="s">
        <v>1</v>
      </c>
      <c r="AB5" s="8" t="s">
        <v>3</v>
      </c>
      <c r="AC5" s="40" t="s">
        <v>109</v>
      </c>
      <c r="AD5" s="40"/>
      <c r="AE5" s="41" t="s">
        <v>68</v>
      </c>
      <c r="AF5" s="41"/>
      <c r="AG5" s="42" t="s">
        <v>103</v>
      </c>
      <c r="AH5" s="42"/>
      <c r="AI5" s="42" t="s">
        <v>95</v>
      </c>
      <c r="AJ5" s="42"/>
      <c r="AK5" s="42"/>
      <c r="AL5" s="42"/>
      <c r="AM5" s="38"/>
      <c r="AN5" s="39"/>
    </row>
    <row r="6" spans="2:40" x14ac:dyDescent="0.25">
      <c r="B6" s="2"/>
      <c r="C6" s="2" t="s">
        <v>8</v>
      </c>
      <c r="D6" s="3" t="s">
        <v>3</v>
      </c>
      <c r="E6" s="2" t="s">
        <v>5</v>
      </c>
      <c r="F6" s="6" t="s">
        <v>6</v>
      </c>
      <c r="G6" s="20" t="s">
        <v>5</v>
      </c>
      <c r="H6" s="6" t="s">
        <v>6</v>
      </c>
      <c r="I6" s="22" t="s">
        <v>5</v>
      </c>
      <c r="J6" s="6" t="s">
        <v>6</v>
      </c>
      <c r="K6" s="23" t="s">
        <v>5</v>
      </c>
      <c r="L6" s="6" t="s">
        <v>6</v>
      </c>
      <c r="M6" s="23" t="s">
        <v>5</v>
      </c>
      <c r="N6" s="6" t="s">
        <v>6</v>
      </c>
      <c r="O6" s="22" t="s">
        <v>5</v>
      </c>
      <c r="P6" s="15" t="s">
        <v>6</v>
      </c>
      <c r="Q6" s="20"/>
      <c r="R6" s="15"/>
      <c r="S6" s="20"/>
      <c r="T6" s="15"/>
      <c r="U6" s="20"/>
      <c r="V6" s="6"/>
      <c r="Z6" s="2"/>
      <c r="AA6" s="2" t="s">
        <v>2</v>
      </c>
      <c r="AB6" s="8" t="s">
        <v>7</v>
      </c>
      <c r="AC6" s="2" t="s">
        <v>5</v>
      </c>
      <c r="AD6" s="2" t="s">
        <v>6</v>
      </c>
      <c r="AE6" s="2" t="s">
        <v>5</v>
      </c>
      <c r="AF6" s="2" t="s">
        <v>6</v>
      </c>
      <c r="AG6" s="22" t="s">
        <v>5</v>
      </c>
      <c r="AH6" s="6" t="s">
        <v>6</v>
      </c>
      <c r="AI6" s="22" t="s">
        <v>5</v>
      </c>
      <c r="AJ6" s="22" t="s">
        <v>6</v>
      </c>
      <c r="AK6" s="22" t="s">
        <v>5</v>
      </c>
      <c r="AL6" s="6" t="s">
        <v>6</v>
      </c>
      <c r="AM6" s="2" t="s">
        <v>5</v>
      </c>
      <c r="AN6" s="2" t="s">
        <v>6</v>
      </c>
    </row>
    <row r="7" spans="2:40" x14ac:dyDescent="0.25">
      <c r="B7" s="2">
        <v>1</v>
      </c>
      <c r="C7" s="1" t="s">
        <v>9</v>
      </c>
      <c r="D7" s="8">
        <f>F7+H7+R7+T7+V7+P7+N7</f>
        <v>449.75165803183995</v>
      </c>
      <c r="E7" s="1">
        <v>2</v>
      </c>
      <c r="F7" s="7">
        <f>(((9-E7+1)/9)*150)</f>
        <v>133.33333333333331</v>
      </c>
      <c r="G7" s="1">
        <v>50</v>
      </c>
      <c r="H7" s="7">
        <f>(((103-G7+1)/103)*300)</f>
        <v>157.28155339805824</v>
      </c>
      <c r="I7" s="1">
        <v>63</v>
      </c>
      <c r="J7" s="29">
        <f>(((83-I7+1)/83)*300)</f>
        <v>75.903614457831324</v>
      </c>
      <c r="K7" s="24">
        <v>34</v>
      </c>
      <c r="L7" s="29">
        <f>(((52-K7+1)/52)*300)</f>
        <v>109.61538461538461</v>
      </c>
      <c r="M7" s="24">
        <v>198</v>
      </c>
      <c r="N7" s="7">
        <f>(((223-M7+1)/223)*400)</f>
        <v>46.63677130044843</v>
      </c>
      <c r="O7" s="1">
        <v>3</v>
      </c>
      <c r="P7" s="9">
        <f>(((8-O7+1)/8)*150)</f>
        <v>112.5</v>
      </c>
      <c r="Q7" s="1"/>
      <c r="R7" s="9"/>
      <c r="S7" s="1"/>
      <c r="T7" s="9"/>
      <c r="U7" s="1"/>
      <c r="V7" s="7"/>
      <c r="Z7" s="2">
        <v>1</v>
      </c>
      <c r="AA7" s="1" t="s">
        <v>25</v>
      </c>
      <c r="AB7" s="8">
        <f>AD7+AF7+AH7+AN7</f>
        <v>296.22093023255815</v>
      </c>
      <c r="AC7" s="1">
        <v>3</v>
      </c>
      <c r="AD7" s="9">
        <f>(((8-AC7+1)/8)*150)</f>
        <v>112.5</v>
      </c>
      <c r="AE7" s="1">
        <v>3</v>
      </c>
      <c r="AF7" s="9">
        <f>(((6-AE7+1)/6)*150)</f>
        <v>100</v>
      </c>
      <c r="AG7" s="1">
        <v>63</v>
      </c>
      <c r="AH7" s="7">
        <f>(((86-AG7+1)/86)*300)</f>
        <v>83.720930232558132</v>
      </c>
      <c r="AI7" s="1">
        <v>57</v>
      </c>
      <c r="AJ7" s="9">
        <f>(((60-AI7+1)/60)*300)</f>
        <v>20</v>
      </c>
      <c r="AK7" s="1"/>
      <c r="AL7" s="7"/>
      <c r="AM7" s="1"/>
      <c r="AN7" s="1"/>
    </row>
    <row r="8" spans="2:40" x14ac:dyDescent="0.25">
      <c r="B8" s="2">
        <v>2</v>
      </c>
      <c r="C8" s="1" t="s">
        <v>17</v>
      </c>
      <c r="D8" s="8">
        <f>F8+L8+R8+T8+V8+P8</f>
        <v>390.70512820512818</v>
      </c>
      <c r="E8" s="1">
        <v>3</v>
      </c>
      <c r="F8" s="7">
        <f>(((9-E8+1)/9)*150)</f>
        <v>116.66666666666667</v>
      </c>
      <c r="G8" s="1">
        <v>99</v>
      </c>
      <c r="H8" s="29">
        <f>(((103-G8+1)/103)*300)</f>
        <v>14.563106796116505</v>
      </c>
      <c r="I8" s="1">
        <v>73</v>
      </c>
      <c r="J8" s="29">
        <f>(((83-I8+1)/83)*300)</f>
        <v>39.759036144578317</v>
      </c>
      <c r="K8" s="24">
        <v>25</v>
      </c>
      <c r="L8" s="7">
        <f>(((52-K8+1)/52)*300)</f>
        <v>161.53846153846152</v>
      </c>
      <c r="M8" s="24" t="s">
        <v>64</v>
      </c>
      <c r="N8" s="7"/>
      <c r="O8" s="1">
        <v>3</v>
      </c>
      <c r="P8" s="9">
        <f>(((8-O8+1)/8)*150)</f>
        <v>112.5</v>
      </c>
      <c r="Q8" s="1"/>
      <c r="R8" s="9"/>
      <c r="S8" s="1"/>
      <c r="T8" s="9"/>
      <c r="U8" s="1"/>
      <c r="V8" s="7"/>
      <c r="Z8" s="2">
        <v>2</v>
      </c>
      <c r="AA8" s="1" t="s">
        <v>27</v>
      </c>
      <c r="AB8" s="8">
        <f t="shared" ref="AB8:AB17" si="0">AD8+AF8+AH8+AJ8+AL8+AN8</f>
        <v>250</v>
      </c>
      <c r="AC8" s="1">
        <v>1</v>
      </c>
      <c r="AD8" s="9">
        <f>(((8-AC8+1)/8)*150)</f>
        <v>150</v>
      </c>
      <c r="AE8" s="1">
        <v>3</v>
      </c>
      <c r="AF8" s="9">
        <f>(((6-AE8+1)/6)*150)</f>
        <v>100</v>
      </c>
      <c r="AG8" s="1" t="s">
        <v>64</v>
      </c>
      <c r="AH8" s="7"/>
      <c r="AI8" s="1"/>
      <c r="AJ8" s="9"/>
      <c r="AK8" s="1"/>
      <c r="AL8" s="9"/>
      <c r="AM8" s="1"/>
      <c r="AN8" s="1"/>
    </row>
    <row r="9" spans="2:40" x14ac:dyDescent="0.25">
      <c r="B9" s="2">
        <v>3</v>
      </c>
      <c r="C9" s="1" t="s">
        <v>20</v>
      </c>
      <c r="D9" s="8">
        <f>F9+R9+T9+V9+P9+L9+N9</f>
        <v>312.9074680924457</v>
      </c>
      <c r="E9" s="1" t="s">
        <v>64</v>
      </c>
      <c r="F9" s="7"/>
      <c r="G9" s="1">
        <v>70</v>
      </c>
      <c r="H9" s="7">
        <f>(((103-G9+1)/103)*300)</f>
        <v>99.029126213592235</v>
      </c>
      <c r="I9" s="1">
        <v>54</v>
      </c>
      <c r="J9" s="7">
        <f>(((83-I9+1)/83)*300)</f>
        <v>108.43373493975903</v>
      </c>
      <c r="K9" s="24">
        <v>24</v>
      </c>
      <c r="L9" s="7">
        <f>(((52-K9+1)/52)*300)</f>
        <v>167.30769230769232</v>
      </c>
      <c r="M9" s="24">
        <v>216</v>
      </c>
      <c r="N9" s="7">
        <f>(((223-M9+1)/223)*400)</f>
        <v>14.349775784753364</v>
      </c>
      <c r="O9" s="1">
        <v>2</v>
      </c>
      <c r="P9" s="9">
        <f>(((8-O9+1)/8)*150)</f>
        <v>131.25</v>
      </c>
      <c r="Q9" s="1"/>
      <c r="R9" s="9"/>
      <c r="S9" s="1"/>
      <c r="T9" s="9"/>
      <c r="U9" s="1"/>
      <c r="V9" s="7"/>
      <c r="Z9" s="2">
        <v>3</v>
      </c>
      <c r="AA9" s="1" t="s">
        <v>23</v>
      </c>
      <c r="AB9" s="8">
        <f t="shared" si="0"/>
        <v>181.25</v>
      </c>
      <c r="AC9" s="1">
        <v>2</v>
      </c>
      <c r="AD9" s="9">
        <f>(((8-AC9+1)/8)*150)</f>
        <v>131.25</v>
      </c>
      <c r="AE9" s="1">
        <v>5</v>
      </c>
      <c r="AF9" s="9">
        <f>(((6-AE9+1)/6)*150)</f>
        <v>50</v>
      </c>
      <c r="AG9" s="1" t="s">
        <v>64</v>
      </c>
      <c r="AH9" s="7"/>
      <c r="AI9" s="1"/>
      <c r="AJ9" s="9"/>
      <c r="AK9" s="1"/>
      <c r="AL9" s="9"/>
      <c r="AM9" s="1"/>
      <c r="AN9" s="1"/>
    </row>
    <row r="10" spans="2:40" x14ac:dyDescent="0.25">
      <c r="B10" s="2">
        <v>4</v>
      </c>
      <c r="C10" s="1" t="s">
        <v>10</v>
      </c>
      <c r="D10" s="8">
        <f>F10+H10+R10+T10+V10+P10+L10</f>
        <v>300</v>
      </c>
      <c r="E10" s="1">
        <v>1</v>
      </c>
      <c r="F10" s="7">
        <f t="shared" ref="F10:F16" si="1">(((9-E10+1)/9)*150)</f>
        <v>150</v>
      </c>
      <c r="G10" s="1" t="s">
        <v>64</v>
      </c>
      <c r="H10" s="7"/>
      <c r="I10" s="1" t="s">
        <v>64</v>
      </c>
      <c r="J10" s="7"/>
      <c r="K10" s="24" t="s">
        <v>64</v>
      </c>
      <c r="L10" s="7"/>
      <c r="M10" s="24" t="s">
        <v>64</v>
      </c>
      <c r="N10" s="7"/>
      <c r="O10" s="1">
        <v>1</v>
      </c>
      <c r="P10" s="9">
        <f>(((8-O10+1)/8)*150)</f>
        <v>150</v>
      </c>
      <c r="Q10" s="1"/>
      <c r="R10" s="9"/>
      <c r="S10" s="1"/>
      <c r="T10" s="9"/>
      <c r="U10" s="1"/>
      <c r="V10" s="7"/>
      <c r="Z10" s="2">
        <v>4</v>
      </c>
      <c r="AA10" s="1" t="s">
        <v>21</v>
      </c>
      <c r="AB10" s="8">
        <f t="shared" si="0"/>
        <v>125</v>
      </c>
      <c r="AC10" s="1" t="s">
        <v>64</v>
      </c>
      <c r="AD10" s="9"/>
      <c r="AE10" s="1">
        <v>2</v>
      </c>
      <c r="AF10" s="9">
        <f>(((6-AE10+1)/6)*150)</f>
        <v>125</v>
      </c>
      <c r="AG10" s="1" t="s">
        <v>64</v>
      </c>
      <c r="AH10" s="7"/>
      <c r="AI10" s="1"/>
      <c r="AJ10" s="9"/>
      <c r="AK10" s="1"/>
      <c r="AL10" s="9"/>
      <c r="AM10" s="1"/>
      <c r="AN10" s="1"/>
    </row>
    <row r="11" spans="2:40" x14ac:dyDescent="0.25">
      <c r="B11" s="2">
        <v>5</v>
      </c>
      <c r="C11" s="1" t="s">
        <v>36</v>
      </c>
      <c r="D11" s="8">
        <f t="shared" ref="D11:D22" si="2">F11+H11+R11+T11+V11+P11</f>
        <v>116.66666666666667</v>
      </c>
      <c r="E11" s="1">
        <v>3</v>
      </c>
      <c r="F11" s="7">
        <f t="shared" si="1"/>
        <v>116.66666666666667</v>
      </c>
      <c r="G11" s="1" t="s">
        <v>64</v>
      </c>
      <c r="H11" s="7"/>
      <c r="I11" s="1" t="s">
        <v>64</v>
      </c>
      <c r="J11" s="7"/>
      <c r="K11" s="24" t="s">
        <v>64</v>
      </c>
      <c r="L11" s="7"/>
      <c r="M11" s="24" t="s">
        <v>64</v>
      </c>
      <c r="N11" s="7"/>
      <c r="O11" s="1" t="s">
        <v>64</v>
      </c>
      <c r="P11" s="9"/>
      <c r="Q11" s="1"/>
      <c r="R11" s="9"/>
      <c r="S11" s="1"/>
      <c r="T11" s="9"/>
      <c r="U11" s="1"/>
      <c r="V11" s="7"/>
      <c r="Z11" s="2">
        <v>5</v>
      </c>
      <c r="AA11" s="1" t="s">
        <v>113</v>
      </c>
      <c r="AB11" s="8">
        <f t="shared" si="0"/>
        <v>112.5</v>
      </c>
      <c r="AC11" s="1">
        <v>3</v>
      </c>
      <c r="AD11" s="9">
        <f>(((8-AC11+1)/8)*150)</f>
        <v>112.5</v>
      </c>
      <c r="AE11" s="1"/>
      <c r="AF11" s="9"/>
      <c r="AG11" s="1"/>
      <c r="AH11" s="7"/>
      <c r="AI11" s="1"/>
      <c r="AJ11" s="9"/>
      <c r="AK11" s="1"/>
      <c r="AL11" s="9"/>
      <c r="AM11" s="1"/>
      <c r="AN11" s="1"/>
    </row>
    <row r="12" spans="2:40" x14ac:dyDescent="0.25">
      <c r="B12" s="2">
        <v>6</v>
      </c>
      <c r="C12" s="1" t="s">
        <v>16</v>
      </c>
      <c r="D12" s="8">
        <f t="shared" si="2"/>
        <v>83.333333333333343</v>
      </c>
      <c r="E12" s="1">
        <v>5</v>
      </c>
      <c r="F12" s="7">
        <f t="shared" si="1"/>
        <v>83.333333333333343</v>
      </c>
      <c r="G12" s="1" t="s">
        <v>64</v>
      </c>
      <c r="H12" s="7"/>
      <c r="I12" s="1" t="s">
        <v>64</v>
      </c>
      <c r="J12" s="7"/>
      <c r="K12" s="24" t="s">
        <v>64</v>
      </c>
      <c r="L12" s="7"/>
      <c r="M12" s="24" t="s">
        <v>64</v>
      </c>
      <c r="N12" s="7"/>
      <c r="O12" s="1" t="s">
        <v>64</v>
      </c>
      <c r="P12" s="9"/>
      <c r="Q12" s="1"/>
      <c r="R12" s="9"/>
      <c r="S12" s="1"/>
      <c r="T12" s="9"/>
      <c r="U12" s="1"/>
      <c r="V12" s="7"/>
      <c r="Z12" s="2">
        <v>6</v>
      </c>
      <c r="AA12" s="1" t="s">
        <v>114</v>
      </c>
      <c r="AB12" s="8">
        <f t="shared" si="0"/>
        <v>75</v>
      </c>
      <c r="AC12" s="1">
        <v>5</v>
      </c>
      <c r="AD12" s="9">
        <f>(((8-AC12+1)/8)*150)</f>
        <v>75</v>
      </c>
      <c r="AE12" s="1"/>
      <c r="AF12" s="9"/>
      <c r="AG12" s="1"/>
      <c r="AH12" s="7"/>
      <c r="AI12" s="1"/>
      <c r="AJ12" s="9"/>
      <c r="AK12" s="1"/>
      <c r="AL12" s="9"/>
      <c r="AM12" s="1"/>
      <c r="AN12" s="1"/>
    </row>
    <row r="13" spans="2:40" x14ac:dyDescent="0.25">
      <c r="B13" s="2">
        <v>7</v>
      </c>
      <c r="C13" s="1" t="s">
        <v>15</v>
      </c>
      <c r="D13" s="8">
        <f t="shared" si="2"/>
        <v>70.833333333333329</v>
      </c>
      <c r="E13" s="1">
        <v>8</v>
      </c>
      <c r="F13" s="7">
        <f t="shared" si="1"/>
        <v>33.333333333333329</v>
      </c>
      <c r="G13" s="1" t="s">
        <v>64</v>
      </c>
      <c r="H13" s="7"/>
      <c r="I13" s="1" t="s">
        <v>64</v>
      </c>
      <c r="J13" s="7"/>
      <c r="K13" s="24" t="s">
        <v>64</v>
      </c>
      <c r="L13" s="7"/>
      <c r="M13" s="24" t="s">
        <v>64</v>
      </c>
      <c r="N13" s="7"/>
      <c r="O13" s="1">
        <v>7</v>
      </c>
      <c r="P13" s="9">
        <f>(((8-O13+1)/8)*150)</f>
        <v>37.5</v>
      </c>
      <c r="Q13" s="1"/>
      <c r="R13" s="9"/>
      <c r="S13" s="1"/>
      <c r="T13" s="9"/>
      <c r="U13" s="1"/>
      <c r="V13" s="7"/>
      <c r="Z13" s="2">
        <v>7</v>
      </c>
      <c r="AA13" s="1" t="s">
        <v>29</v>
      </c>
      <c r="AB13" s="8">
        <f t="shared" si="0"/>
        <v>56.25</v>
      </c>
      <c r="AC13" s="1">
        <v>6</v>
      </c>
      <c r="AD13" s="9">
        <f>(((8-AC13+1)/8)*150)</f>
        <v>56.25</v>
      </c>
      <c r="AE13" s="1"/>
      <c r="AF13" s="9"/>
      <c r="AG13" s="1"/>
      <c r="AH13" s="7"/>
      <c r="AI13" s="1"/>
      <c r="AJ13" s="9"/>
      <c r="AK13" s="1"/>
      <c r="AL13" s="9"/>
      <c r="AM13" s="1"/>
      <c r="AN13" s="1"/>
    </row>
    <row r="14" spans="2:40" x14ac:dyDescent="0.25">
      <c r="B14" s="2">
        <v>8</v>
      </c>
      <c r="C14" s="1" t="s">
        <v>110</v>
      </c>
      <c r="D14" s="8">
        <f t="shared" si="2"/>
        <v>66.666666666666657</v>
      </c>
      <c r="E14" s="1">
        <v>6</v>
      </c>
      <c r="F14" s="7">
        <f t="shared" si="1"/>
        <v>66.666666666666657</v>
      </c>
      <c r="G14" s="1" t="s">
        <v>64</v>
      </c>
      <c r="H14" s="7"/>
      <c r="I14" s="1" t="s">
        <v>64</v>
      </c>
      <c r="J14" s="7"/>
      <c r="K14" s="24" t="s">
        <v>64</v>
      </c>
      <c r="L14" s="7"/>
      <c r="M14" s="24" t="s">
        <v>64</v>
      </c>
      <c r="N14" s="7"/>
      <c r="O14" s="1" t="s">
        <v>64</v>
      </c>
      <c r="P14" s="9"/>
      <c r="Q14" s="1"/>
      <c r="R14" s="9"/>
      <c r="S14" s="1"/>
      <c r="T14" s="9"/>
      <c r="U14" s="1"/>
      <c r="V14" s="7"/>
      <c r="Z14" s="2">
        <v>8</v>
      </c>
      <c r="AA14" s="1" t="s">
        <v>115</v>
      </c>
      <c r="AB14" s="8">
        <f t="shared" si="0"/>
        <v>37.5</v>
      </c>
      <c r="AC14" s="1">
        <v>7</v>
      </c>
      <c r="AD14" s="9">
        <f>(((8-AC14+1)/8)*150)</f>
        <v>37.5</v>
      </c>
      <c r="AE14" s="1"/>
      <c r="AF14" s="9"/>
      <c r="AG14" s="1"/>
      <c r="AH14" s="7"/>
      <c r="AI14" s="1"/>
      <c r="AJ14" s="9"/>
      <c r="AK14" s="1"/>
      <c r="AL14" s="9"/>
      <c r="AM14" s="1"/>
      <c r="AN14" s="1"/>
    </row>
    <row r="15" spans="2:40" x14ac:dyDescent="0.25">
      <c r="B15" s="2">
        <v>9</v>
      </c>
      <c r="C15" s="1" t="s">
        <v>111</v>
      </c>
      <c r="D15" s="8">
        <f t="shared" si="2"/>
        <v>50</v>
      </c>
      <c r="E15" s="1">
        <v>7</v>
      </c>
      <c r="F15" s="7">
        <f t="shared" si="1"/>
        <v>50</v>
      </c>
      <c r="G15" s="1" t="s">
        <v>64</v>
      </c>
      <c r="H15" s="7"/>
      <c r="I15" s="1" t="s">
        <v>64</v>
      </c>
      <c r="J15" s="7"/>
      <c r="K15" s="24" t="s">
        <v>64</v>
      </c>
      <c r="L15" s="7"/>
      <c r="M15" s="24" t="s">
        <v>64</v>
      </c>
      <c r="N15" s="7"/>
      <c r="O15" s="1" t="s">
        <v>64</v>
      </c>
      <c r="P15" s="7"/>
      <c r="Q15" s="1"/>
      <c r="R15" s="7"/>
      <c r="S15" s="1"/>
      <c r="T15" s="7"/>
      <c r="U15" s="1"/>
      <c r="V15" s="7"/>
      <c r="Z15" s="2">
        <v>9</v>
      </c>
      <c r="AA15" s="1" t="s">
        <v>70</v>
      </c>
      <c r="AB15" s="8">
        <f t="shared" si="0"/>
        <v>25</v>
      </c>
      <c r="AC15" s="1" t="s">
        <v>64</v>
      </c>
      <c r="AD15" s="9"/>
      <c r="AE15" s="1">
        <v>6</v>
      </c>
      <c r="AF15" s="9">
        <f>(((6-AE15+1)/6)*150)</f>
        <v>25</v>
      </c>
      <c r="AG15" s="1" t="s">
        <v>64</v>
      </c>
      <c r="AH15" s="7"/>
      <c r="AI15" s="1"/>
      <c r="AJ15" s="9"/>
      <c r="AK15" s="1"/>
      <c r="AL15" s="9"/>
      <c r="AM15" s="1"/>
      <c r="AN15" s="1"/>
    </row>
    <row r="16" spans="2:40" x14ac:dyDescent="0.25">
      <c r="B16" s="2">
        <v>10</v>
      </c>
      <c r="C16" s="1" t="s">
        <v>112</v>
      </c>
      <c r="D16" s="8">
        <f t="shared" si="2"/>
        <v>16.666666666666664</v>
      </c>
      <c r="E16" s="1">
        <v>9</v>
      </c>
      <c r="F16" s="7">
        <f t="shared" si="1"/>
        <v>16.666666666666664</v>
      </c>
      <c r="G16" s="1" t="s">
        <v>64</v>
      </c>
      <c r="H16" s="7"/>
      <c r="I16" s="1" t="s">
        <v>64</v>
      </c>
      <c r="J16" s="7"/>
      <c r="K16" s="24" t="s">
        <v>64</v>
      </c>
      <c r="L16" s="7"/>
      <c r="M16" s="24" t="s">
        <v>64</v>
      </c>
      <c r="N16" s="7"/>
      <c r="O16" s="1" t="s">
        <v>64</v>
      </c>
      <c r="P16" s="7"/>
      <c r="Q16" s="1"/>
      <c r="R16" s="7"/>
      <c r="S16" s="1"/>
      <c r="T16" s="7"/>
      <c r="U16" s="1"/>
      <c r="V16" s="7"/>
      <c r="Z16" s="2">
        <v>10</v>
      </c>
      <c r="AA16" s="1" t="s">
        <v>116</v>
      </c>
      <c r="AB16" s="8">
        <f t="shared" si="0"/>
        <v>18.75</v>
      </c>
      <c r="AC16" s="1">
        <v>8</v>
      </c>
      <c r="AD16" s="9">
        <f>(((8-AC16+1)/8)*150)</f>
        <v>18.75</v>
      </c>
      <c r="AE16" s="1"/>
      <c r="AF16" s="9"/>
      <c r="AG16" s="1"/>
      <c r="AH16" s="7"/>
      <c r="AI16" s="1"/>
      <c r="AJ16" s="9"/>
      <c r="AK16" s="1"/>
      <c r="AL16" s="9"/>
      <c r="AM16" s="1"/>
      <c r="AN16" s="1"/>
    </row>
    <row r="17" spans="2:40" x14ac:dyDescent="0.25">
      <c r="B17" s="2">
        <v>11</v>
      </c>
      <c r="C17" s="1" t="s">
        <v>13</v>
      </c>
      <c r="D17" s="8">
        <f t="shared" si="2"/>
        <v>0</v>
      </c>
      <c r="E17" s="1" t="s">
        <v>64</v>
      </c>
      <c r="F17" s="7"/>
      <c r="G17" s="1" t="s">
        <v>64</v>
      </c>
      <c r="H17" s="7"/>
      <c r="I17" s="1" t="s">
        <v>64</v>
      </c>
      <c r="J17" s="7"/>
      <c r="K17" s="24" t="s">
        <v>64</v>
      </c>
      <c r="L17" s="7"/>
      <c r="M17" s="24" t="s">
        <v>64</v>
      </c>
      <c r="N17" s="7"/>
      <c r="O17" s="1" t="s">
        <v>64</v>
      </c>
      <c r="P17" s="9"/>
      <c r="Q17" s="1"/>
      <c r="R17" s="9"/>
      <c r="S17" s="1"/>
      <c r="T17" s="9"/>
      <c r="U17" s="1"/>
      <c r="V17" s="7"/>
      <c r="Z17" s="2">
        <v>11</v>
      </c>
      <c r="AA17" s="1" t="s">
        <v>24</v>
      </c>
      <c r="AB17" s="8">
        <f t="shared" si="0"/>
        <v>0</v>
      </c>
      <c r="AC17" s="1" t="s">
        <v>64</v>
      </c>
      <c r="AD17" s="9"/>
      <c r="AE17" s="1" t="s">
        <v>64</v>
      </c>
      <c r="AF17" s="9"/>
      <c r="AG17" s="1" t="s">
        <v>64</v>
      </c>
      <c r="AH17" s="7"/>
      <c r="AI17" s="1"/>
      <c r="AJ17" s="9"/>
      <c r="AK17" s="1"/>
      <c r="AL17" s="9"/>
      <c r="AM17" s="1"/>
      <c r="AN17" s="1"/>
    </row>
    <row r="18" spans="2:40" x14ac:dyDescent="0.25">
      <c r="B18" s="2">
        <v>12</v>
      </c>
      <c r="C18" s="1" t="s">
        <v>12</v>
      </c>
      <c r="D18" s="8">
        <f t="shared" si="2"/>
        <v>0</v>
      </c>
      <c r="E18" s="1" t="s">
        <v>64</v>
      </c>
      <c r="F18" s="7"/>
      <c r="G18" s="1" t="s">
        <v>64</v>
      </c>
      <c r="H18" s="7"/>
      <c r="I18" s="1" t="s">
        <v>64</v>
      </c>
      <c r="J18" s="7"/>
      <c r="K18" s="24" t="s">
        <v>64</v>
      </c>
      <c r="L18" s="7"/>
      <c r="M18" s="24" t="s">
        <v>64</v>
      </c>
      <c r="N18" s="7"/>
      <c r="O18" s="1" t="s">
        <v>64</v>
      </c>
      <c r="P18" s="9"/>
      <c r="Q18" s="1"/>
      <c r="R18" s="9"/>
      <c r="S18" s="1"/>
      <c r="T18" s="9"/>
      <c r="U18" s="1"/>
      <c r="V18" s="7"/>
      <c r="Z18" s="2">
        <v>12</v>
      </c>
      <c r="AA18" s="1"/>
      <c r="AB18" s="8"/>
      <c r="AC18" s="1"/>
      <c r="AD18" s="9"/>
      <c r="AE18" s="1"/>
      <c r="AF18" s="9"/>
      <c r="AG18" s="1"/>
      <c r="AH18" s="7"/>
      <c r="AI18" s="1"/>
      <c r="AJ18" s="9"/>
      <c r="AK18" s="1"/>
      <c r="AL18" s="9"/>
      <c r="AM18" s="1"/>
      <c r="AN18" s="1"/>
    </row>
    <row r="19" spans="2:40" x14ac:dyDescent="0.25">
      <c r="B19" s="2">
        <v>13</v>
      </c>
      <c r="C19" s="1" t="s">
        <v>11</v>
      </c>
      <c r="D19" s="8">
        <f t="shared" si="2"/>
        <v>0</v>
      </c>
      <c r="E19" s="1" t="s">
        <v>64</v>
      </c>
      <c r="F19" s="7"/>
      <c r="G19" s="1" t="s">
        <v>64</v>
      </c>
      <c r="H19" s="7"/>
      <c r="I19" s="1" t="s">
        <v>64</v>
      </c>
      <c r="J19" s="7"/>
      <c r="K19" s="24" t="s">
        <v>64</v>
      </c>
      <c r="L19" s="7"/>
      <c r="M19" s="24" t="s">
        <v>64</v>
      </c>
      <c r="N19" s="7"/>
      <c r="O19" s="1" t="s">
        <v>64</v>
      </c>
      <c r="P19" s="9"/>
      <c r="Q19" s="1"/>
      <c r="R19" s="9"/>
      <c r="S19" s="1"/>
      <c r="T19" s="9"/>
      <c r="U19" s="1"/>
      <c r="V19" s="7"/>
      <c r="Z19" s="2">
        <v>13</v>
      </c>
      <c r="AA19" s="1"/>
      <c r="AB19" s="8"/>
      <c r="AC19" s="1"/>
      <c r="AD19" s="9"/>
      <c r="AE19" s="1"/>
      <c r="AF19" s="9"/>
      <c r="AG19" s="1"/>
      <c r="AH19" s="7"/>
      <c r="AI19" s="1"/>
      <c r="AJ19" s="9"/>
      <c r="AK19" s="1"/>
      <c r="AL19" s="9"/>
      <c r="AM19" s="1"/>
      <c r="AN19" s="1"/>
    </row>
    <row r="20" spans="2:40" x14ac:dyDescent="0.25">
      <c r="B20" s="2">
        <v>14</v>
      </c>
      <c r="C20" s="1" t="s">
        <v>14</v>
      </c>
      <c r="D20" s="8">
        <f t="shared" si="2"/>
        <v>0</v>
      </c>
      <c r="E20" s="1" t="s">
        <v>64</v>
      </c>
      <c r="F20" s="7"/>
      <c r="G20" s="1" t="s">
        <v>64</v>
      </c>
      <c r="H20" s="7"/>
      <c r="I20" s="1" t="s">
        <v>64</v>
      </c>
      <c r="J20" s="7"/>
      <c r="K20" s="24" t="s">
        <v>64</v>
      </c>
      <c r="L20" s="7"/>
      <c r="M20" s="24" t="s">
        <v>64</v>
      </c>
      <c r="N20" s="7"/>
      <c r="O20" s="1" t="s">
        <v>64</v>
      </c>
      <c r="P20" s="9"/>
      <c r="Q20" s="1"/>
      <c r="R20" s="9"/>
      <c r="S20" s="1"/>
      <c r="T20" s="9"/>
      <c r="U20" s="1"/>
      <c r="V20" s="7"/>
      <c r="Z20" s="2">
        <v>14</v>
      </c>
      <c r="AA20" s="1"/>
      <c r="AB20" s="8"/>
      <c r="AC20" s="1"/>
      <c r="AD20" s="9"/>
      <c r="AE20" s="1"/>
      <c r="AF20" s="9"/>
      <c r="AG20" s="1"/>
      <c r="AH20" s="7"/>
      <c r="AI20" s="1"/>
      <c r="AJ20" s="9"/>
      <c r="AK20" s="1"/>
      <c r="AL20" s="9"/>
      <c r="AM20" s="1"/>
      <c r="AN20" s="1"/>
    </row>
    <row r="21" spans="2:40" x14ac:dyDescent="0.25">
      <c r="B21" s="2">
        <v>15</v>
      </c>
      <c r="C21" s="1" t="s">
        <v>18</v>
      </c>
      <c r="D21" s="8">
        <f t="shared" si="2"/>
        <v>0</v>
      </c>
      <c r="E21" s="1" t="s">
        <v>64</v>
      </c>
      <c r="F21" s="7"/>
      <c r="G21" s="1" t="s">
        <v>64</v>
      </c>
      <c r="H21" s="7"/>
      <c r="I21" s="1" t="s">
        <v>64</v>
      </c>
      <c r="J21" s="7"/>
      <c r="K21" s="24" t="s">
        <v>64</v>
      </c>
      <c r="L21" s="7"/>
      <c r="M21" s="24" t="s">
        <v>64</v>
      </c>
      <c r="N21" s="7"/>
      <c r="O21" s="1" t="s">
        <v>64</v>
      </c>
      <c r="P21" s="9"/>
      <c r="Q21" s="1"/>
      <c r="R21" s="9"/>
      <c r="S21" s="1"/>
      <c r="T21" s="9"/>
      <c r="U21" s="1"/>
      <c r="V21" s="7"/>
      <c r="Z21" s="2">
        <v>15</v>
      </c>
      <c r="AA21" s="1"/>
      <c r="AB21" s="8"/>
      <c r="AC21" s="1"/>
      <c r="AD21" s="9"/>
      <c r="AE21" s="1"/>
      <c r="AF21" s="9"/>
      <c r="AG21" s="1"/>
      <c r="AH21" s="7"/>
      <c r="AI21" s="1"/>
      <c r="AJ21" s="9"/>
      <c r="AK21" s="1"/>
      <c r="AL21" s="9"/>
      <c r="AM21" s="1"/>
      <c r="AN21" s="1"/>
    </row>
    <row r="22" spans="2:40" x14ac:dyDescent="0.25">
      <c r="B22" s="2">
        <v>16</v>
      </c>
      <c r="C22" s="1" t="s">
        <v>19</v>
      </c>
      <c r="D22" s="8">
        <f t="shared" si="2"/>
        <v>0</v>
      </c>
      <c r="E22" s="1" t="s">
        <v>64</v>
      </c>
      <c r="F22" s="7"/>
      <c r="G22" s="1" t="s">
        <v>64</v>
      </c>
      <c r="H22" s="7"/>
      <c r="I22" s="1" t="s">
        <v>64</v>
      </c>
      <c r="J22" s="7"/>
      <c r="K22" s="24" t="s">
        <v>64</v>
      </c>
      <c r="L22" s="7"/>
      <c r="M22" s="24" t="s">
        <v>64</v>
      </c>
      <c r="N22" s="7"/>
      <c r="O22" s="1" t="s">
        <v>64</v>
      </c>
      <c r="P22" s="9"/>
      <c r="Q22" s="1"/>
      <c r="R22" s="9"/>
      <c r="S22" s="1"/>
      <c r="T22" s="9"/>
      <c r="U22" s="1"/>
      <c r="V22" s="7"/>
      <c r="Z22" s="2">
        <v>16</v>
      </c>
      <c r="AA22" s="1"/>
      <c r="AB22" s="8"/>
      <c r="AC22" s="1"/>
      <c r="AD22" s="9"/>
      <c r="AE22" s="1"/>
      <c r="AF22" s="9"/>
      <c r="AG22" s="1"/>
      <c r="AH22" s="7"/>
      <c r="AI22" s="1"/>
      <c r="AJ22" s="9"/>
      <c r="AK22" s="1"/>
      <c r="AL22" s="9"/>
      <c r="AM22" s="1"/>
      <c r="AN22" s="1"/>
    </row>
    <row r="23" spans="2:40" x14ac:dyDescent="0.25">
      <c r="B23" s="2">
        <v>17</v>
      </c>
      <c r="C23" s="1"/>
      <c r="D23" s="8"/>
      <c r="E23" s="1"/>
      <c r="F23" s="6"/>
      <c r="G23" s="1"/>
      <c r="H23" s="7"/>
      <c r="I23" s="1"/>
      <c r="J23" s="7"/>
      <c r="K23" s="24"/>
      <c r="L23" s="7"/>
      <c r="M23" s="24"/>
      <c r="N23" s="7"/>
      <c r="O23" s="1"/>
      <c r="P23" s="7"/>
      <c r="Q23" s="1"/>
      <c r="R23" s="7"/>
      <c r="S23" s="1"/>
      <c r="T23" s="7"/>
      <c r="U23" s="1"/>
      <c r="V23" s="7"/>
      <c r="Z23" s="2">
        <v>17</v>
      </c>
      <c r="AA23" s="1"/>
      <c r="AB23" s="8"/>
      <c r="AC23" s="1"/>
      <c r="AD23" s="9"/>
      <c r="AE23" s="1"/>
      <c r="AF23" s="9"/>
      <c r="AG23" s="1"/>
      <c r="AH23" s="7"/>
      <c r="AI23" s="1"/>
      <c r="AJ23" s="9"/>
      <c r="AK23" s="1"/>
      <c r="AL23" s="9"/>
      <c r="AM23" s="1"/>
      <c r="AN23" s="1"/>
    </row>
    <row r="24" spans="2:40" x14ac:dyDescent="0.25">
      <c r="B24" s="2">
        <v>18</v>
      </c>
      <c r="C24" s="1"/>
      <c r="D24" s="8"/>
      <c r="E24" s="1"/>
      <c r="F24" s="6"/>
      <c r="G24" s="1"/>
      <c r="H24" s="7"/>
      <c r="I24" s="1"/>
      <c r="J24" s="7"/>
      <c r="K24" s="24"/>
      <c r="L24" s="7"/>
      <c r="M24" s="24"/>
      <c r="N24" s="7"/>
      <c r="O24" s="1"/>
      <c r="P24" s="7"/>
      <c r="Q24" s="1"/>
      <c r="R24" s="7"/>
      <c r="S24" s="1"/>
      <c r="T24" s="7"/>
      <c r="U24" s="1"/>
      <c r="V24" s="7"/>
      <c r="Z24" s="2">
        <v>18</v>
      </c>
      <c r="AA24" s="1"/>
      <c r="AB24" s="8"/>
      <c r="AC24" s="1"/>
      <c r="AD24" s="9"/>
      <c r="AE24" s="1"/>
      <c r="AF24" s="9"/>
      <c r="AG24" s="1"/>
      <c r="AH24" s="7"/>
      <c r="AI24" s="1"/>
      <c r="AJ24" s="9"/>
      <c r="AK24" s="1"/>
      <c r="AL24" s="9"/>
      <c r="AM24" s="1"/>
      <c r="AN24" s="1"/>
    </row>
    <row r="25" spans="2:40" x14ac:dyDescent="0.25">
      <c r="B25" s="2">
        <v>19</v>
      </c>
      <c r="C25" s="1"/>
      <c r="D25" s="8"/>
      <c r="E25" s="1"/>
      <c r="F25" s="6"/>
      <c r="G25" s="1"/>
      <c r="H25" s="7"/>
      <c r="I25" s="1"/>
      <c r="J25" s="7"/>
      <c r="K25" s="24"/>
      <c r="L25" s="7"/>
      <c r="M25" s="24"/>
      <c r="N25" s="7"/>
      <c r="O25" s="1"/>
      <c r="P25" s="7"/>
      <c r="Q25" s="1"/>
      <c r="R25" s="7"/>
      <c r="S25" s="1"/>
      <c r="T25" s="7"/>
      <c r="U25" s="1"/>
      <c r="V25" s="7"/>
      <c r="Z25" s="2">
        <v>19</v>
      </c>
      <c r="AA25" s="1"/>
      <c r="AB25" s="8"/>
      <c r="AC25" s="1"/>
      <c r="AD25" s="9"/>
      <c r="AE25" s="1"/>
      <c r="AF25" s="9"/>
      <c r="AG25" s="1"/>
      <c r="AH25" s="7"/>
      <c r="AI25" s="1"/>
      <c r="AJ25" s="9"/>
      <c r="AK25" s="1"/>
      <c r="AL25" s="9"/>
      <c r="AM25" s="1"/>
      <c r="AN25" s="1"/>
    </row>
    <row r="26" spans="2:40" x14ac:dyDescent="0.25">
      <c r="B26" s="2">
        <v>20</v>
      </c>
      <c r="C26" s="1"/>
      <c r="D26" s="8"/>
      <c r="E26" s="1"/>
      <c r="F26" s="6"/>
      <c r="G26" s="1"/>
      <c r="H26" s="7"/>
      <c r="I26" s="1"/>
      <c r="J26" s="7"/>
      <c r="K26" s="24"/>
      <c r="L26" s="7"/>
      <c r="M26" s="24"/>
      <c r="N26" s="7"/>
      <c r="O26" s="1"/>
      <c r="P26" s="7"/>
      <c r="Q26" s="1"/>
      <c r="R26" s="7"/>
      <c r="S26" s="1"/>
      <c r="T26" s="7"/>
      <c r="U26" s="1"/>
      <c r="V26" s="7"/>
      <c r="Z26" s="2">
        <v>20</v>
      </c>
      <c r="AA26" s="1"/>
      <c r="AB26" s="8"/>
      <c r="AC26" s="1"/>
      <c r="AD26" s="9"/>
      <c r="AE26" s="1"/>
      <c r="AF26" s="9"/>
      <c r="AG26" s="1"/>
      <c r="AH26" s="7"/>
      <c r="AI26" s="1"/>
      <c r="AJ26" s="9"/>
      <c r="AK26" s="1"/>
      <c r="AL26" s="9"/>
      <c r="AM26" s="1"/>
      <c r="AN26" s="1"/>
    </row>
    <row r="31" spans="2:40" x14ac:dyDescent="0.25">
      <c r="H31"/>
      <c r="I31" s="5"/>
      <c r="J31"/>
      <c r="K31"/>
      <c r="L31"/>
      <c r="M31"/>
      <c r="N31" s="5"/>
      <c r="P31"/>
      <c r="R31"/>
      <c r="T31"/>
      <c r="AB31"/>
    </row>
    <row r="32" spans="2:40" x14ac:dyDescent="0.25">
      <c r="H32"/>
      <c r="I32" s="5"/>
      <c r="J32"/>
      <c r="K32"/>
      <c r="L32"/>
      <c r="M32"/>
      <c r="N32" s="5"/>
      <c r="P32"/>
      <c r="R32"/>
      <c r="T32"/>
      <c r="AB32"/>
    </row>
    <row r="33" spans="8:28" x14ac:dyDescent="0.25">
      <c r="H33"/>
      <c r="I33" s="5"/>
      <c r="J33"/>
      <c r="K33"/>
      <c r="L33"/>
      <c r="M33"/>
      <c r="N33" s="5"/>
      <c r="P33"/>
      <c r="R33"/>
      <c r="T33"/>
      <c r="AB33"/>
    </row>
    <row r="34" spans="8:28" x14ac:dyDescent="0.25">
      <c r="H34"/>
      <c r="I34" s="5"/>
      <c r="J34"/>
      <c r="K34"/>
      <c r="L34"/>
      <c r="M34"/>
      <c r="N34" s="5"/>
      <c r="P34"/>
      <c r="R34"/>
      <c r="T34"/>
      <c r="AB34"/>
    </row>
    <row r="35" spans="8:28" x14ac:dyDescent="0.25">
      <c r="H35"/>
      <c r="I35" s="5"/>
      <c r="J35"/>
      <c r="K35"/>
      <c r="L35"/>
      <c r="M35"/>
      <c r="N35" s="5"/>
      <c r="P35"/>
      <c r="R35"/>
      <c r="T35"/>
      <c r="AB35"/>
    </row>
    <row r="36" spans="8:28" x14ac:dyDescent="0.25">
      <c r="H36"/>
      <c r="I36" s="5"/>
      <c r="J36"/>
      <c r="K36"/>
      <c r="L36"/>
      <c r="M36"/>
      <c r="N36" s="5"/>
      <c r="P36"/>
      <c r="R36"/>
      <c r="T36"/>
      <c r="AB36"/>
    </row>
    <row r="37" spans="8:28" x14ac:dyDescent="0.25">
      <c r="H37"/>
      <c r="I37" s="5"/>
      <c r="J37"/>
      <c r="K37"/>
      <c r="L37"/>
      <c r="M37"/>
      <c r="N37" s="5"/>
      <c r="P37"/>
      <c r="R37"/>
      <c r="T37"/>
      <c r="AB37"/>
    </row>
    <row r="38" spans="8:28" x14ac:dyDescent="0.25">
      <c r="H38"/>
      <c r="I38" s="5"/>
      <c r="J38"/>
      <c r="K38"/>
      <c r="L38"/>
      <c r="M38"/>
      <c r="N38" s="5"/>
      <c r="P38"/>
      <c r="R38"/>
      <c r="T38"/>
      <c r="AB38"/>
    </row>
    <row r="39" spans="8:28" x14ac:dyDescent="0.25">
      <c r="H39"/>
      <c r="I39" s="5"/>
      <c r="J39"/>
      <c r="K39"/>
      <c r="L39"/>
      <c r="M39"/>
      <c r="N39" s="5"/>
      <c r="P39"/>
      <c r="R39"/>
      <c r="T39"/>
      <c r="AB39"/>
    </row>
    <row r="40" spans="8:28" x14ac:dyDescent="0.25">
      <c r="H40"/>
      <c r="I40" s="5"/>
      <c r="J40"/>
      <c r="K40"/>
      <c r="L40"/>
      <c r="M40"/>
      <c r="N40" s="5"/>
      <c r="P40"/>
      <c r="R40"/>
      <c r="T40"/>
      <c r="AB40"/>
    </row>
    <row r="41" spans="8:28" x14ac:dyDescent="0.25">
      <c r="H41"/>
      <c r="I41" s="5"/>
      <c r="J41"/>
      <c r="K41"/>
      <c r="L41"/>
      <c r="M41"/>
      <c r="N41" s="5"/>
      <c r="P41"/>
      <c r="R41"/>
      <c r="T41"/>
      <c r="AB41"/>
    </row>
    <row r="42" spans="8:28" x14ac:dyDescent="0.25">
      <c r="H42"/>
      <c r="I42" s="5"/>
      <c r="J42"/>
      <c r="K42"/>
      <c r="L42"/>
      <c r="M42"/>
      <c r="N42" s="5"/>
      <c r="P42"/>
      <c r="R42"/>
      <c r="T42"/>
      <c r="AB42"/>
    </row>
    <row r="43" spans="8:28" x14ac:dyDescent="0.25">
      <c r="H43"/>
      <c r="I43" s="5"/>
      <c r="J43"/>
      <c r="K43"/>
      <c r="L43"/>
      <c r="M43"/>
      <c r="N43" s="5"/>
      <c r="P43"/>
      <c r="R43"/>
      <c r="T43"/>
      <c r="AB43"/>
    </row>
    <row r="44" spans="8:28" x14ac:dyDescent="0.25">
      <c r="H44"/>
      <c r="I44" s="5"/>
      <c r="J44"/>
      <c r="K44"/>
      <c r="L44"/>
      <c r="M44"/>
      <c r="N44" s="5"/>
      <c r="P44"/>
      <c r="R44"/>
      <c r="T44"/>
      <c r="AB44"/>
    </row>
    <row r="45" spans="8:28" x14ac:dyDescent="0.25">
      <c r="H45"/>
      <c r="I45" s="5"/>
      <c r="J45"/>
      <c r="K45"/>
      <c r="L45"/>
      <c r="M45"/>
      <c r="N45" s="5"/>
      <c r="P45"/>
      <c r="R45"/>
      <c r="T45"/>
      <c r="AB45"/>
    </row>
    <row r="46" spans="8:28" x14ac:dyDescent="0.25">
      <c r="H46"/>
      <c r="I46" s="5"/>
      <c r="J46"/>
      <c r="K46"/>
      <c r="L46"/>
      <c r="M46"/>
      <c r="N46" s="5"/>
      <c r="P46"/>
      <c r="R46"/>
      <c r="T46"/>
      <c r="AB46"/>
    </row>
    <row r="47" spans="8:28" x14ac:dyDescent="0.25">
      <c r="H47"/>
      <c r="I47" s="5"/>
      <c r="J47"/>
      <c r="K47"/>
      <c r="L47"/>
      <c r="M47"/>
      <c r="N47" s="5"/>
      <c r="P47"/>
      <c r="R47"/>
      <c r="T47"/>
      <c r="AB47"/>
    </row>
    <row r="48" spans="8:28" x14ac:dyDescent="0.25">
      <c r="H48"/>
      <c r="I48" s="5"/>
      <c r="J48"/>
      <c r="K48"/>
      <c r="L48"/>
      <c r="M48"/>
      <c r="N48" s="5"/>
      <c r="P48"/>
      <c r="R48"/>
      <c r="T48"/>
      <c r="AB48"/>
    </row>
    <row r="49" spans="8:28" x14ac:dyDescent="0.25">
      <c r="H49"/>
      <c r="I49" s="5"/>
      <c r="J49"/>
      <c r="K49"/>
      <c r="L49"/>
      <c r="M49"/>
      <c r="N49" s="5"/>
      <c r="P49"/>
      <c r="R49"/>
      <c r="T49"/>
      <c r="AB49"/>
    </row>
    <row r="50" spans="8:28" x14ac:dyDescent="0.25">
      <c r="H50"/>
      <c r="I50" s="5"/>
      <c r="J50"/>
      <c r="K50"/>
      <c r="L50"/>
      <c r="M50"/>
      <c r="N50" s="5"/>
      <c r="P50"/>
      <c r="R50"/>
      <c r="T50"/>
      <c r="AB50"/>
    </row>
    <row r="51" spans="8:28" x14ac:dyDescent="0.25">
      <c r="H51"/>
      <c r="I51" s="5"/>
      <c r="J51"/>
      <c r="K51"/>
      <c r="L51"/>
      <c r="M51"/>
      <c r="N51" s="5"/>
      <c r="P51"/>
      <c r="R51"/>
      <c r="T51"/>
      <c r="AB51"/>
    </row>
    <row r="52" spans="8:28" x14ac:dyDescent="0.25">
      <c r="H52"/>
      <c r="I52" s="5"/>
      <c r="J52"/>
      <c r="K52"/>
      <c r="L52"/>
      <c r="M52"/>
      <c r="N52" s="5"/>
      <c r="P52"/>
      <c r="R52"/>
      <c r="T52"/>
      <c r="AB52"/>
    </row>
    <row r="53" spans="8:28" x14ac:dyDescent="0.25">
      <c r="H53"/>
      <c r="I53" s="5"/>
      <c r="J53"/>
      <c r="K53"/>
      <c r="L53"/>
      <c r="M53"/>
      <c r="N53" s="5"/>
      <c r="P53"/>
      <c r="R53"/>
      <c r="T53"/>
      <c r="AB53"/>
    </row>
  </sheetData>
  <sortState xmlns:xlrd2="http://schemas.microsoft.com/office/spreadsheetml/2017/richdata2" ref="AA7:AN26">
    <sortCondition descending="1" ref="AB7:AB26"/>
  </sortState>
  <mergeCells count="17">
    <mergeCell ref="M5:N5"/>
    <mergeCell ref="I5:J5"/>
    <mergeCell ref="K5:L5"/>
    <mergeCell ref="B4:V4"/>
    <mergeCell ref="U5:V5"/>
    <mergeCell ref="E5:F5"/>
    <mergeCell ref="G5:H5"/>
    <mergeCell ref="O5:P5"/>
    <mergeCell ref="Q5:R5"/>
    <mergeCell ref="S5:T5"/>
    <mergeCell ref="Z4:AN4"/>
    <mergeCell ref="AM5:AN5"/>
    <mergeCell ref="AC5:AD5"/>
    <mergeCell ref="AE5:AF5"/>
    <mergeCell ref="AG5:AH5"/>
    <mergeCell ref="AI5:AJ5"/>
    <mergeCell ref="AK5:A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A194-0847-4417-B633-981CD31D575C}">
  <dimension ref="B2:AQ24"/>
  <sheetViews>
    <sheetView zoomScale="71" zoomScaleNormal="85" workbookViewId="0">
      <selection activeCell="U3" sqref="U3:V3"/>
    </sheetView>
  </sheetViews>
  <sheetFormatPr defaultRowHeight="15" x14ac:dyDescent="0.25"/>
  <cols>
    <col min="3" max="3" width="17.85546875" bestFit="1" customWidth="1"/>
    <col min="4" max="4" width="13.85546875" style="5" bestFit="1" customWidth="1"/>
    <col min="6" max="6" width="9.140625" style="5"/>
    <col min="8" max="10" width="9.140625" style="5"/>
    <col min="11" max="11" width="9.140625" style="25"/>
    <col min="12" max="12" width="9.140625" style="5"/>
    <col min="14" max="14" width="9.140625" style="5"/>
    <col min="16" max="16" width="9.140625" style="5"/>
    <col min="18" max="18" width="9.140625" style="5"/>
    <col min="20" max="20" width="9.140625" style="5"/>
    <col min="30" max="30" width="19.85546875" bestFit="1" customWidth="1"/>
    <col min="31" max="31" width="14.7109375" style="5" bestFit="1" customWidth="1"/>
    <col min="33" max="33" width="9.140625" style="5"/>
    <col min="41" max="41" width="9.140625" style="5"/>
  </cols>
  <sheetData>
    <row r="2" spans="2:43" ht="28.5" x14ac:dyDescent="0.4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AC2" s="35" t="s">
        <v>61</v>
      </c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7"/>
    </row>
    <row r="3" spans="2:43" ht="78" x14ac:dyDescent="0.25">
      <c r="B3" s="4" t="s">
        <v>0</v>
      </c>
      <c r="C3" s="2" t="s">
        <v>1</v>
      </c>
      <c r="D3" s="8" t="s">
        <v>3</v>
      </c>
      <c r="E3" s="40" t="s">
        <v>100</v>
      </c>
      <c r="F3" s="40"/>
      <c r="G3" s="42" t="s">
        <v>88</v>
      </c>
      <c r="H3" s="42"/>
      <c r="I3" s="43" t="s">
        <v>89</v>
      </c>
      <c r="J3" s="44"/>
      <c r="K3" s="43" t="s">
        <v>101</v>
      </c>
      <c r="L3" s="44"/>
      <c r="M3" s="53" t="s">
        <v>87</v>
      </c>
      <c r="N3" s="53"/>
      <c r="O3" s="53" t="s">
        <v>86</v>
      </c>
      <c r="P3" s="53"/>
      <c r="Q3" s="47" t="s">
        <v>69</v>
      </c>
      <c r="R3" s="47"/>
      <c r="S3" s="50" t="s">
        <v>90</v>
      </c>
      <c r="T3" s="51"/>
      <c r="U3" s="50" t="s">
        <v>106</v>
      </c>
      <c r="V3" s="51"/>
      <c r="AC3" s="4" t="s">
        <v>0</v>
      </c>
      <c r="AD3" s="2" t="s">
        <v>1</v>
      </c>
      <c r="AE3" s="8" t="s">
        <v>3</v>
      </c>
      <c r="AF3" s="49" t="s">
        <v>4</v>
      </c>
      <c r="AG3" s="49"/>
      <c r="AH3" s="42" t="s">
        <v>96</v>
      </c>
      <c r="AI3" s="42"/>
      <c r="AJ3" s="42" t="s">
        <v>95</v>
      </c>
      <c r="AK3" s="42"/>
      <c r="AL3" s="42" t="s">
        <v>74</v>
      </c>
      <c r="AM3" s="42"/>
      <c r="AN3" s="50" t="s">
        <v>81</v>
      </c>
      <c r="AO3" s="51"/>
      <c r="AP3" s="45"/>
      <c r="AQ3" s="46"/>
    </row>
    <row r="4" spans="2:43" x14ac:dyDescent="0.25">
      <c r="B4" s="2"/>
      <c r="C4" s="2" t="s">
        <v>8</v>
      </c>
      <c r="D4" s="8" t="s">
        <v>7</v>
      </c>
      <c r="E4" s="2" t="s">
        <v>5</v>
      </c>
      <c r="F4" s="6" t="s">
        <v>6</v>
      </c>
      <c r="G4" s="2" t="s">
        <v>5</v>
      </c>
      <c r="H4" s="6" t="s">
        <v>6</v>
      </c>
      <c r="I4" s="19" t="s">
        <v>5</v>
      </c>
      <c r="J4" s="6" t="s">
        <v>6</v>
      </c>
      <c r="K4" s="23" t="s">
        <v>5</v>
      </c>
      <c r="L4" s="6" t="s">
        <v>6</v>
      </c>
      <c r="M4" s="19" t="s">
        <v>5</v>
      </c>
      <c r="N4" s="6" t="s">
        <v>6</v>
      </c>
      <c r="O4" s="2" t="s">
        <v>5</v>
      </c>
      <c r="P4" s="6" t="s">
        <v>6</v>
      </c>
      <c r="Q4" s="2" t="s">
        <v>5</v>
      </c>
      <c r="R4" s="6" t="s">
        <v>6</v>
      </c>
      <c r="S4" s="19" t="s">
        <v>5</v>
      </c>
      <c r="T4" s="6" t="s">
        <v>6</v>
      </c>
      <c r="U4" s="30" t="s">
        <v>5</v>
      </c>
      <c r="V4" s="6" t="s">
        <v>6</v>
      </c>
      <c r="AC4" s="2"/>
      <c r="AD4" s="2" t="s">
        <v>8</v>
      </c>
      <c r="AE4" s="8" t="s">
        <v>7</v>
      </c>
      <c r="AF4" s="2" t="s">
        <v>5</v>
      </c>
      <c r="AG4" s="6" t="s">
        <v>6</v>
      </c>
      <c r="AH4" s="22" t="s">
        <v>5</v>
      </c>
      <c r="AI4" s="6" t="s">
        <v>6</v>
      </c>
      <c r="AJ4" s="22" t="s">
        <v>5</v>
      </c>
      <c r="AK4" s="22" t="s">
        <v>6</v>
      </c>
      <c r="AL4" s="22" t="s">
        <v>5</v>
      </c>
      <c r="AM4" s="6" t="s">
        <v>6</v>
      </c>
      <c r="AN4" s="22" t="s">
        <v>5</v>
      </c>
      <c r="AO4" s="6" t="s">
        <v>6</v>
      </c>
      <c r="AP4" s="22" t="s">
        <v>5</v>
      </c>
      <c r="AQ4" s="6" t="s">
        <v>6</v>
      </c>
    </row>
    <row r="5" spans="2:43" x14ac:dyDescent="0.25">
      <c r="B5" s="2">
        <v>1</v>
      </c>
      <c r="C5" s="1" t="s">
        <v>9</v>
      </c>
      <c r="D5" s="8">
        <f>F5+H5+N5+T5+L5+R5</f>
        <v>752.40729304302863</v>
      </c>
      <c r="E5" s="1">
        <v>2</v>
      </c>
      <c r="F5" s="7">
        <f t="shared" ref="F5:F12" si="0">(((8-E5+1)/8)*150)</f>
        <v>131.25</v>
      </c>
      <c r="G5" s="1">
        <v>50</v>
      </c>
      <c r="H5" s="7">
        <f>(((103-G5+1)/103)*300)</f>
        <v>157.28155339805824</v>
      </c>
      <c r="I5" s="21">
        <v>63</v>
      </c>
      <c r="J5" s="7">
        <f>(((83-I5+1)/83)*300)</f>
        <v>75.903614457831324</v>
      </c>
      <c r="K5" s="26">
        <v>34</v>
      </c>
      <c r="L5" s="7">
        <f>(((52-K5+1)/52)*300)</f>
        <v>109.61538461538461</v>
      </c>
      <c r="M5" s="1">
        <v>100</v>
      </c>
      <c r="N5" s="7">
        <f>(((169-M5+1)/169)*300)</f>
        <v>124.2603550295858</v>
      </c>
      <c r="O5" s="1">
        <v>121</v>
      </c>
      <c r="P5" s="18">
        <f>(((150-O5+1)/150)*300)</f>
        <v>60</v>
      </c>
      <c r="Q5" s="1">
        <v>1</v>
      </c>
      <c r="R5" s="7">
        <f>(((7-Q5+1)/7)*150)</f>
        <v>150</v>
      </c>
      <c r="S5" s="1">
        <v>3</v>
      </c>
      <c r="T5" s="7">
        <f>(((10-S5+1)/10)*100)</f>
        <v>80</v>
      </c>
      <c r="U5" s="1">
        <v>3</v>
      </c>
      <c r="V5" s="7">
        <f>(((10-U5+1)/10)*100)</f>
        <v>80</v>
      </c>
      <c r="AC5" s="2">
        <v>1</v>
      </c>
      <c r="AD5" s="1" t="s">
        <v>25</v>
      </c>
      <c r="AE5" s="8">
        <f>AG5+AI5+AM5+AO5+AQ5</f>
        <v>366.33587276129379</v>
      </c>
      <c r="AF5" s="1">
        <v>3</v>
      </c>
      <c r="AG5" s="7">
        <f t="shared" ref="AG5:AG11" si="1">(((8-AF5+1)/8)*150)</f>
        <v>112.5</v>
      </c>
      <c r="AH5" s="1">
        <v>63</v>
      </c>
      <c r="AI5" s="7">
        <f>(((86-AH5+1)/86)*300)</f>
        <v>83.720930232558132</v>
      </c>
      <c r="AJ5" s="1">
        <v>57</v>
      </c>
      <c r="AK5" s="9">
        <f>(((60-AJ5+1)/60)*300)</f>
        <v>20</v>
      </c>
      <c r="AL5" s="1">
        <v>20</v>
      </c>
      <c r="AM5" s="7">
        <f>(((29-AL5+1)/29)*300)</f>
        <v>103.44827586206897</v>
      </c>
      <c r="AN5" s="1">
        <v>3</v>
      </c>
      <c r="AO5" s="7">
        <f>(((6-AN5+1)/6)*100)</f>
        <v>66.666666666666657</v>
      </c>
      <c r="AP5" s="1"/>
      <c r="AQ5" s="9"/>
    </row>
    <row r="6" spans="2:43" x14ac:dyDescent="0.25">
      <c r="B6" s="2">
        <v>2</v>
      </c>
      <c r="C6" s="1" t="s">
        <v>10</v>
      </c>
      <c r="D6" s="8">
        <f>F6+H6+N6+P6+T6+V6+R6+L6</f>
        <v>528.57142857142856</v>
      </c>
      <c r="E6" s="1">
        <v>1</v>
      </c>
      <c r="F6" s="7">
        <f t="shared" si="0"/>
        <v>150</v>
      </c>
      <c r="G6" s="1" t="s">
        <v>64</v>
      </c>
      <c r="H6" s="7"/>
      <c r="I6" s="21" t="s">
        <v>64</v>
      </c>
      <c r="J6" s="7"/>
      <c r="K6" s="26" t="s">
        <v>64</v>
      </c>
      <c r="L6" s="7"/>
      <c r="M6" s="1" t="s">
        <v>64</v>
      </c>
      <c r="N6" s="7"/>
      <c r="O6" s="1">
        <v>76</v>
      </c>
      <c r="P6" s="7">
        <f>(((150-O6+1)/150)*300)</f>
        <v>150</v>
      </c>
      <c r="Q6" s="1">
        <v>2</v>
      </c>
      <c r="R6" s="7">
        <f>(((7-Q6+1)/7)*150)</f>
        <v>128.57142857142856</v>
      </c>
      <c r="S6" s="1" t="s">
        <v>64</v>
      </c>
      <c r="T6" s="7"/>
      <c r="U6" s="1">
        <v>1</v>
      </c>
      <c r="V6" s="7">
        <f>(((10-U6+1)/10)*100)</f>
        <v>100</v>
      </c>
      <c r="AC6" s="2">
        <v>2</v>
      </c>
      <c r="AD6" s="1" t="s">
        <v>27</v>
      </c>
      <c r="AE6" s="8">
        <f t="shared" ref="AE6:AE24" si="2">AG6+AI6+AK6+AM6+AO6+AQ6</f>
        <v>181.0344827586207</v>
      </c>
      <c r="AF6" s="1">
        <v>1</v>
      </c>
      <c r="AG6" s="7">
        <f t="shared" si="1"/>
        <v>150</v>
      </c>
      <c r="AH6" s="1" t="s">
        <v>64</v>
      </c>
      <c r="AI6" s="7"/>
      <c r="AJ6" s="1" t="s">
        <v>64</v>
      </c>
      <c r="AK6" s="9"/>
      <c r="AL6" s="1">
        <v>27</v>
      </c>
      <c r="AM6" s="7">
        <f>(((29-AL6+1)/29)*300)</f>
        <v>31.03448275862069</v>
      </c>
      <c r="AN6" s="1" t="s">
        <v>64</v>
      </c>
      <c r="AO6" s="7"/>
      <c r="AP6" s="1"/>
      <c r="AQ6" s="9"/>
    </row>
    <row r="7" spans="2:43" x14ac:dyDescent="0.25">
      <c r="B7" s="2">
        <v>3</v>
      </c>
      <c r="C7" s="1" t="s">
        <v>17</v>
      </c>
      <c r="D7" s="8">
        <f>F7+N7+P7+T7+V7+J7+R7+L7</f>
        <v>520.94035482589697</v>
      </c>
      <c r="E7" s="1">
        <v>3</v>
      </c>
      <c r="F7" s="7">
        <f t="shared" si="0"/>
        <v>112.5</v>
      </c>
      <c r="G7" s="1">
        <v>99</v>
      </c>
      <c r="H7" s="7">
        <f>(((103-G7+1)/103)*300)</f>
        <v>14.563106796116505</v>
      </c>
      <c r="I7" s="21">
        <v>73</v>
      </c>
      <c r="J7" s="7">
        <f>(((83-I7+1)/83)*300)</f>
        <v>39.759036144578317</v>
      </c>
      <c r="K7" s="26">
        <v>25</v>
      </c>
      <c r="L7" s="7">
        <f t="shared" ref="L7" si="3">(((52-K7+1)/52)*300)</f>
        <v>161.53846153846152</v>
      </c>
      <c r="M7" s="1" t="s">
        <v>64</v>
      </c>
      <c r="N7" s="7"/>
      <c r="O7" s="1" t="s">
        <v>64</v>
      </c>
      <c r="P7" s="7"/>
      <c r="Q7" s="1">
        <v>3</v>
      </c>
      <c r="R7" s="7">
        <f>(((7-Q7+1)/7)*150)</f>
        <v>107.14285714285714</v>
      </c>
      <c r="S7" s="1">
        <v>1</v>
      </c>
      <c r="T7" s="7">
        <f>(((10-S7+1)/10)*100)</f>
        <v>100</v>
      </c>
      <c r="U7" s="1" t="s">
        <v>64</v>
      </c>
      <c r="V7" s="7"/>
      <c r="AC7" s="2">
        <v>3</v>
      </c>
      <c r="AD7" s="1" t="s">
        <v>24</v>
      </c>
      <c r="AE7" s="8">
        <f t="shared" si="2"/>
        <v>132.5</v>
      </c>
      <c r="AF7" s="1">
        <v>3</v>
      </c>
      <c r="AG7" s="7">
        <f t="shared" si="1"/>
        <v>112.5</v>
      </c>
      <c r="AH7" s="1" t="s">
        <v>64</v>
      </c>
      <c r="AI7" s="7"/>
      <c r="AJ7" s="1">
        <v>57</v>
      </c>
      <c r="AK7" s="9">
        <f>(((60-AJ7+1)/60)*300)</f>
        <v>20</v>
      </c>
      <c r="AL7" s="1" t="s">
        <v>64</v>
      </c>
      <c r="AM7" s="7"/>
      <c r="AN7" s="1" t="s">
        <v>64</v>
      </c>
      <c r="AO7" s="7"/>
      <c r="AP7" s="1"/>
      <c r="AQ7" s="9"/>
    </row>
    <row r="8" spans="2:43" x14ac:dyDescent="0.25">
      <c r="B8" s="2">
        <v>4</v>
      </c>
      <c r="C8" s="1" t="s">
        <v>16</v>
      </c>
      <c r="D8" s="8">
        <f>F8+H8+N8+P8+T8+V8+R8</f>
        <v>195.35714285714286</v>
      </c>
      <c r="E8" s="1">
        <v>3</v>
      </c>
      <c r="F8" s="7">
        <f t="shared" si="0"/>
        <v>112.5</v>
      </c>
      <c r="G8" s="1" t="s">
        <v>64</v>
      </c>
      <c r="H8" s="7"/>
      <c r="I8" s="21" t="s">
        <v>64</v>
      </c>
      <c r="J8" s="7"/>
      <c r="K8" s="26" t="s">
        <v>64</v>
      </c>
      <c r="L8" s="7"/>
      <c r="M8" s="1" t="s">
        <v>64</v>
      </c>
      <c r="N8" s="7"/>
      <c r="O8" s="1" t="s">
        <v>64</v>
      </c>
      <c r="P8" s="7"/>
      <c r="Q8" s="1">
        <v>6</v>
      </c>
      <c r="R8" s="7">
        <f>(((7-Q8+1)/7)*150)</f>
        <v>42.857142857142854</v>
      </c>
      <c r="S8" s="1">
        <v>7</v>
      </c>
      <c r="T8" s="7">
        <f>(((10-S8+1)/10)*100)</f>
        <v>40</v>
      </c>
      <c r="U8" s="1" t="s">
        <v>64</v>
      </c>
      <c r="V8" s="7"/>
      <c r="AC8" s="2">
        <v>4</v>
      </c>
      <c r="AD8" s="1" t="s">
        <v>21</v>
      </c>
      <c r="AE8" s="8">
        <f t="shared" si="2"/>
        <v>131.25</v>
      </c>
      <c r="AF8" s="1">
        <v>2</v>
      </c>
      <c r="AG8" s="7">
        <f t="shared" si="1"/>
        <v>131.25</v>
      </c>
      <c r="AH8" s="1" t="s">
        <v>64</v>
      </c>
      <c r="AI8" s="7"/>
      <c r="AJ8" s="1" t="s">
        <v>64</v>
      </c>
      <c r="AK8" s="9"/>
      <c r="AL8" s="1" t="s">
        <v>64</v>
      </c>
      <c r="AM8" s="7"/>
      <c r="AN8" s="1" t="s">
        <v>64</v>
      </c>
      <c r="AO8" s="7"/>
      <c r="AP8" s="1"/>
      <c r="AQ8" s="9"/>
    </row>
    <row r="9" spans="2:43" x14ac:dyDescent="0.25">
      <c r="B9" s="2">
        <v>5</v>
      </c>
      <c r="C9" s="1" t="s">
        <v>36</v>
      </c>
      <c r="D9" s="8">
        <f>F9+H9+N9+P9+T9+V9+R9</f>
        <v>96.428571428571431</v>
      </c>
      <c r="E9" s="1">
        <v>5</v>
      </c>
      <c r="F9" s="7">
        <f t="shared" si="0"/>
        <v>75</v>
      </c>
      <c r="G9" s="1" t="s">
        <v>64</v>
      </c>
      <c r="H9" s="7"/>
      <c r="I9" s="21" t="s">
        <v>64</v>
      </c>
      <c r="J9" s="7"/>
      <c r="K9" s="26" t="s">
        <v>64</v>
      </c>
      <c r="L9" s="7"/>
      <c r="M9" s="1" t="s">
        <v>64</v>
      </c>
      <c r="N9" s="7"/>
      <c r="O9" s="1" t="s">
        <v>64</v>
      </c>
      <c r="P9" s="7"/>
      <c r="Q9" s="1">
        <v>7</v>
      </c>
      <c r="R9" s="7">
        <f>(((7-Q9+1)/7)*150)</f>
        <v>21.428571428571427</v>
      </c>
      <c r="S9" s="1" t="s">
        <v>64</v>
      </c>
      <c r="T9" s="7"/>
      <c r="U9" s="1" t="s">
        <v>64</v>
      </c>
      <c r="V9" s="7"/>
      <c r="AC9" s="2">
        <v>5</v>
      </c>
      <c r="AD9" s="1" t="s">
        <v>23</v>
      </c>
      <c r="AE9" s="8">
        <f t="shared" si="2"/>
        <v>75</v>
      </c>
      <c r="AF9" s="1">
        <v>5</v>
      </c>
      <c r="AG9" s="7">
        <f t="shared" si="1"/>
        <v>75</v>
      </c>
      <c r="AH9" s="1" t="s">
        <v>64</v>
      </c>
      <c r="AI9" s="7"/>
      <c r="AJ9" s="1" t="s">
        <v>64</v>
      </c>
      <c r="AK9" s="9"/>
      <c r="AL9" s="1" t="s">
        <v>64</v>
      </c>
      <c r="AM9" s="7"/>
      <c r="AN9" s="1" t="s">
        <v>64</v>
      </c>
      <c r="AO9" s="7"/>
      <c r="AP9" s="1"/>
      <c r="AQ9" s="9"/>
    </row>
    <row r="10" spans="2:43" x14ac:dyDescent="0.25">
      <c r="B10" s="2">
        <v>6</v>
      </c>
      <c r="C10" s="1" t="s">
        <v>32</v>
      </c>
      <c r="D10" s="8">
        <f>F10+H10+N10+P10+T10+V10</f>
        <v>56.25</v>
      </c>
      <c r="E10" s="1">
        <v>6</v>
      </c>
      <c r="F10" s="7">
        <f t="shared" si="0"/>
        <v>56.25</v>
      </c>
      <c r="G10" s="1" t="s">
        <v>64</v>
      </c>
      <c r="H10" s="7"/>
      <c r="I10" s="21" t="s">
        <v>64</v>
      </c>
      <c r="J10" s="7"/>
      <c r="K10" s="26" t="s">
        <v>64</v>
      </c>
      <c r="L10" s="7"/>
      <c r="M10" s="1" t="s">
        <v>64</v>
      </c>
      <c r="N10" s="7"/>
      <c r="O10" s="1" t="s">
        <v>64</v>
      </c>
      <c r="P10" s="7"/>
      <c r="Q10" s="1" t="s">
        <v>64</v>
      </c>
      <c r="R10" s="7"/>
      <c r="S10" s="1" t="s">
        <v>64</v>
      </c>
      <c r="T10" s="7"/>
      <c r="U10" s="1" t="s">
        <v>64</v>
      </c>
      <c r="V10" s="7"/>
      <c r="AC10" s="2">
        <v>6</v>
      </c>
      <c r="AD10" s="1" t="s">
        <v>30</v>
      </c>
      <c r="AE10" s="8">
        <f t="shared" si="2"/>
        <v>56.25</v>
      </c>
      <c r="AF10" s="1">
        <v>6</v>
      </c>
      <c r="AG10" s="7">
        <f t="shared" si="1"/>
        <v>56.25</v>
      </c>
      <c r="AH10" s="1" t="s">
        <v>64</v>
      </c>
      <c r="AI10" s="7"/>
      <c r="AJ10" s="1" t="s">
        <v>64</v>
      </c>
      <c r="AK10" s="9"/>
      <c r="AL10" s="1" t="s">
        <v>64</v>
      </c>
      <c r="AM10" s="7"/>
      <c r="AN10" s="1" t="s">
        <v>64</v>
      </c>
      <c r="AO10" s="7"/>
      <c r="AP10" s="1"/>
      <c r="AQ10" s="9"/>
    </row>
    <row r="11" spans="2:43" x14ac:dyDescent="0.25">
      <c r="B11" s="2">
        <v>7</v>
      </c>
      <c r="C11" s="1" t="s">
        <v>92</v>
      </c>
      <c r="D11" s="8">
        <f>F11+H11+N11+P11+R11+T11</f>
        <v>37.5</v>
      </c>
      <c r="E11" s="1">
        <v>7</v>
      </c>
      <c r="F11" s="7">
        <f t="shared" si="0"/>
        <v>37.5</v>
      </c>
      <c r="G11" s="1" t="s">
        <v>64</v>
      </c>
      <c r="H11" s="7"/>
      <c r="I11" s="21" t="s">
        <v>64</v>
      </c>
      <c r="J11" s="7"/>
      <c r="K11" s="26" t="s">
        <v>64</v>
      </c>
      <c r="L11" s="7"/>
      <c r="M11" s="1" t="s">
        <v>64</v>
      </c>
      <c r="N11" s="7"/>
      <c r="O11" s="1" t="s">
        <v>64</v>
      </c>
      <c r="P11" s="7"/>
      <c r="Q11" s="1" t="s">
        <v>64</v>
      </c>
      <c r="R11" s="7"/>
      <c r="S11" s="1" t="s">
        <v>64</v>
      </c>
      <c r="T11" s="7"/>
      <c r="U11" s="1" t="s">
        <v>64</v>
      </c>
      <c r="V11" s="7"/>
      <c r="AC11" s="2">
        <v>7</v>
      </c>
      <c r="AD11" s="1" t="s">
        <v>29</v>
      </c>
      <c r="AE11" s="8">
        <f t="shared" si="2"/>
        <v>37.5</v>
      </c>
      <c r="AF11" s="1">
        <v>7</v>
      </c>
      <c r="AG11" s="7">
        <f t="shared" si="1"/>
        <v>37.5</v>
      </c>
      <c r="AH11" s="1" t="s">
        <v>64</v>
      </c>
      <c r="AI11" s="7"/>
      <c r="AJ11" s="1" t="s">
        <v>64</v>
      </c>
      <c r="AK11" s="9"/>
      <c r="AL11" s="1" t="s">
        <v>64</v>
      </c>
      <c r="AM11" s="7"/>
      <c r="AN11" s="1" t="s">
        <v>64</v>
      </c>
      <c r="AO11" s="7"/>
      <c r="AP11" s="1"/>
      <c r="AQ11" s="9"/>
    </row>
    <row r="12" spans="2:43" x14ac:dyDescent="0.25">
      <c r="B12" s="2">
        <v>8</v>
      </c>
      <c r="C12" s="1" t="s">
        <v>39</v>
      </c>
      <c r="D12" s="8">
        <f>F12+H12+N12+P12+R12+T12</f>
        <v>18.75</v>
      </c>
      <c r="E12" s="1">
        <v>8</v>
      </c>
      <c r="F12" s="7">
        <f t="shared" si="0"/>
        <v>18.75</v>
      </c>
      <c r="G12" s="1" t="s">
        <v>64</v>
      </c>
      <c r="H12" s="7"/>
      <c r="I12" s="21" t="s">
        <v>64</v>
      </c>
      <c r="J12" s="7"/>
      <c r="K12" s="26" t="s">
        <v>64</v>
      </c>
      <c r="L12" s="7"/>
      <c r="M12" s="1" t="s">
        <v>64</v>
      </c>
      <c r="N12" s="7"/>
      <c r="O12" s="1" t="s">
        <v>64</v>
      </c>
      <c r="P12" s="7"/>
      <c r="Q12" s="1" t="s">
        <v>64</v>
      </c>
      <c r="R12" s="7"/>
      <c r="S12" s="1" t="s">
        <v>64</v>
      </c>
      <c r="T12" s="7"/>
      <c r="U12" s="1" t="s">
        <v>64</v>
      </c>
      <c r="V12" s="7"/>
      <c r="AC12" s="2">
        <v>8</v>
      </c>
      <c r="AD12" s="1" t="s">
        <v>28</v>
      </c>
      <c r="AE12" s="8">
        <f t="shared" si="2"/>
        <v>0</v>
      </c>
      <c r="AF12" s="1" t="s">
        <v>64</v>
      </c>
      <c r="AG12" s="7"/>
      <c r="AH12" s="1" t="s">
        <v>64</v>
      </c>
      <c r="AI12" s="7"/>
      <c r="AJ12" s="1" t="s">
        <v>64</v>
      </c>
      <c r="AK12" s="9"/>
      <c r="AL12" s="1" t="s">
        <v>64</v>
      </c>
      <c r="AM12" s="7"/>
      <c r="AN12" s="1" t="s">
        <v>64</v>
      </c>
      <c r="AO12" s="7"/>
      <c r="AP12" s="1"/>
      <c r="AQ12" s="9"/>
    </row>
    <row r="13" spans="2:43" x14ac:dyDescent="0.25">
      <c r="B13" s="2">
        <v>9</v>
      </c>
      <c r="C13" s="1" t="s">
        <v>33</v>
      </c>
      <c r="D13" s="8">
        <f>F13+H13+N13+P13+T13+V13</f>
        <v>0</v>
      </c>
      <c r="E13" s="1" t="s">
        <v>64</v>
      </c>
      <c r="F13" s="7"/>
      <c r="G13" s="1" t="s">
        <v>64</v>
      </c>
      <c r="H13" s="7"/>
      <c r="I13" s="21" t="s">
        <v>64</v>
      </c>
      <c r="J13" s="7"/>
      <c r="K13" s="26" t="s">
        <v>64</v>
      </c>
      <c r="L13" s="7"/>
      <c r="M13" s="1" t="s">
        <v>64</v>
      </c>
      <c r="N13" s="7"/>
      <c r="O13" s="1" t="s">
        <v>64</v>
      </c>
      <c r="P13" s="7"/>
      <c r="Q13" s="1" t="s">
        <v>64</v>
      </c>
      <c r="R13" s="7"/>
      <c r="S13" s="1" t="s">
        <v>64</v>
      </c>
      <c r="T13" s="7"/>
      <c r="U13" s="1" t="s">
        <v>64</v>
      </c>
      <c r="V13" s="7"/>
      <c r="AC13" s="2">
        <v>9</v>
      </c>
      <c r="AD13" s="1"/>
      <c r="AE13" s="8">
        <f t="shared" si="2"/>
        <v>0</v>
      </c>
      <c r="AF13" s="1"/>
      <c r="AG13" s="7"/>
      <c r="AH13" s="1"/>
      <c r="AI13" s="7"/>
      <c r="AJ13" s="1"/>
      <c r="AK13" s="9"/>
      <c r="AL13" s="1"/>
      <c r="AM13" s="7"/>
      <c r="AN13" s="1"/>
      <c r="AO13" s="7"/>
      <c r="AP13" s="1"/>
      <c r="AQ13" s="9"/>
    </row>
    <row r="14" spans="2:43" x14ac:dyDescent="0.25">
      <c r="B14" s="2">
        <v>10</v>
      </c>
      <c r="C14" s="1" t="s">
        <v>31</v>
      </c>
      <c r="D14" s="8">
        <f>F14+H14+N14+P14+T14+V14</f>
        <v>0</v>
      </c>
      <c r="E14" s="1" t="s">
        <v>64</v>
      </c>
      <c r="F14" s="7"/>
      <c r="G14" s="1" t="s">
        <v>64</v>
      </c>
      <c r="H14" s="7"/>
      <c r="I14" s="21" t="s">
        <v>64</v>
      </c>
      <c r="J14" s="7"/>
      <c r="K14" s="26" t="s">
        <v>64</v>
      </c>
      <c r="L14" s="7"/>
      <c r="M14" s="1" t="s">
        <v>64</v>
      </c>
      <c r="N14" s="7"/>
      <c r="O14" s="1" t="s">
        <v>64</v>
      </c>
      <c r="P14" s="7"/>
      <c r="Q14" s="1" t="s">
        <v>64</v>
      </c>
      <c r="R14" s="7"/>
      <c r="S14" s="1" t="s">
        <v>64</v>
      </c>
      <c r="T14" s="7"/>
      <c r="U14" s="1" t="s">
        <v>64</v>
      </c>
      <c r="V14" s="7"/>
      <c r="AC14" s="2">
        <v>10</v>
      </c>
      <c r="AD14" s="1"/>
      <c r="AE14" s="8">
        <f t="shared" si="2"/>
        <v>0</v>
      </c>
      <c r="AF14" s="1"/>
      <c r="AG14" s="7"/>
      <c r="AH14" s="1"/>
      <c r="AI14" s="7"/>
      <c r="AJ14" s="1"/>
      <c r="AK14" s="9"/>
      <c r="AL14" s="1"/>
      <c r="AM14" s="7"/>
      <c r="AN14" s="1"/>
      <c r="AO14" s="7"/>
      <c r="AP14" s="1"/>
      <c r="AQ14" s="9"/>
    </row>
    <row r="15" spans="2:43" x14ac:dyDescent="0.25">
      <c r="B15" s="2">
        <v>11</v>
      </c>
      <c r="C15" s="1" t="s">
        <v>34</v>
      </c>
      <c r="D15" s="8">
        <f>F15+H15+N15+P15+T15+V15</f>
        <v>0</v>
      </c>
      <c r="E15" s="1" t="s">
        <v>64</v>
      </c>
      <c r="F15" s="7"/>
      <c r="G15" s="1" t="s">
        <v>64</v>
      </c>
      <c r="H15" s="7"/>
      <c r="I15" s="21" t="s">
        <v>64</v>
      </c>
      <c r="J15" s="7"/>
      <c r="K15" s="26" t="s">
        <v>64</v>
      </c>
      <c r="L15" s="7"/>
      <c r="M15" s="1" t="s">
        <v>64</v>
      </c>
      <c r="N15" s="7"/>
      <c r="O15" s="1" t="s">
        <v>64</v>
      </c>
      <c r="P15" s="7"/>
      <c r="Q15" s="1" t="s">
        <v>64</v>
      </c>
      <c r="R15" s="7"/>
      <c r="S15" s="1" t="s">
        <v>64</v>
      </c>
      <c r="T15" s="7"/>
      <c r="U15" s="1" t="s">
        <v>64</v>
      </c>
      <c r="V15" s="7"/>
      <c r="AC15" s="2">
        <v>11</v>
      </c>
      <c r="AD15" s="1"/>
      <c r="AE15" s="8">
        <f t="shared" si="2"/>
        <v>0</v>
      </c>
      <c r="AF15" s="1"/>
      <c r="AG15" s="7"/>
      <c r="AH15" s="1"/>
      <c r="AI15" s="7"/>
      <c r="AJ15" s="1"/>
      <c r="AK15" s="9"/>
      <c r="AL15" s="1"/>
      <c r="AM15" s="7"/>
      <c r="AN15" s="1"/>
      <c r="AO15" s="7"/>
      <c r="AP15" s="1"/>
      <c r="AQ15" s="9"/>
    </row>
    <row r="16" spans="2:43" x14ac:dyDescent="0.25">
      <c r="B16" s="2">
        <v>12</v>
      </c>
      <c r="C16" s="1" t="s">
        <v>35</v>
      </c>
      <c r="D16" s="8">
        <f>F16+H16+N16+P16+R16+T16</f>
        <v>0</v>
      </c>
      <c r="E16" s="1" t="s">
        <v>64</v>
      </c>
      <c r="F16" s="7"/>
      <c r="G16" s="1" t="s">
        <v>64</v>
      </c>
      <c r="H16" s="7"/>
      <c r="I16" s="21" t="s">
        <v>64</v>
      </c>
      <c r="J16" s="7"/>
      <c r="K16" s="26" t="s">
        <v>64</v>
      </c>
      <c r="L16" s="7"/>
      <c r="M16" s="1" t="s">
        <v>64</v>
      </c>
      <c r="N16" s="7"/>
      <c r="O16" s="1" t="s">
        <v>64</v>
      </c>
      <c r="P16" s="7"/>
      <c r="Q16" s="1" t="s">
        <v>64</v>
      </c>
      <c r="R16" s="7"/>
      <c r="S16" s="1" t="s">
        <v>64</v>
      </c>
      <c r="T16" s="7"/>
      <c r="U16" s="1" t="s">
        <v>64</v>
      </c>
      <c r="V16" s="7"/>
      <c r="AC16" s="2">
        <v>12</v>
      </c>
      <c r="AD16" s="1"/>
      <c r="AE16" s="8">
        <f t="shared" si="2"/>
        <v>0</v>
      </c>
      <c r="AF16" s="1"/>
      <c r="AG16" s="7"/>
      <c r="AH16" s="1"/>
      <c r="AI16" s="7"/>
      <c r="AJ16" s="1"/>
      <c r="AK16" s="9"/>
      <c r="AL16" s="1"/>
      <c r="AM16" s="7"/>
      <c r="AN16" s="1"/>
      <c r="AO16" s="7"/>
      <c r="AP16" s="1"/>
      <c r="AQ16" s="9"/>
    </row>
    <row r="17" spans="2:43" x14ac:dyDescent="0.25">
      <c r="B17" s="2">
        <v>13</v>
      </c>
      <c r="C17" s="1" t="s">
        <v>44</v>
      </c>
      <c r="D17" s="8">
        <f>F17+H17+N17+P17+T17+V17</f>
        <v>0</v>
      </c>
      <c r="E17" s="1" t="s">
        <v>64</v>
      </c>
      <c r="F17" s="7"/>
      <c r="G17" s="1" t="s">
        <v>64</v>
      </c>
      <c r="H17" s="7"/>
      <c r="I17" s="21" t="s">
        <v>64</v>
      </c>
      <c r="J17" s="7"/>
      <c r="K17" s="26" t="s">
        <v>64</v>
      </c>
      <c r="L17" s="7"/>
      <c r="M17" s="1" t="s">
        <v>64</v>
      </c>
      <c r="N17" s="7"/>
      <c r="O17" s="1" t="s">
        <v>64</v>
      </c>
      <c r="P17" s="7"/>
      <c r="Q17" s="1" t="s">
        <v>64</v>
      </c>
      <c r="R17" s="7"/>
      <c r="S17" s="1" t="s">
        <v>64</v>
      </c>
      <c r="T17" s="7"/>
      <c r="U17" s="1" t="s">
        <v>64</v>
      </c>
      <c r="V17" s="7"/>
      <c r="AC17" s="2">
        <v>13</v>
      </c>
      <c r="AD17" s="1"/>
      <c r="AE17" s="8">
        <f t="shared" si="2"/>
        <v>0</v>
      </c>
      <c r="AF17" s="1"/>
      <c r="AG17" s="7"/>
      <c r="AH17" s="1"/>
      <c r="AI17" s="7"/>
      <c r="AJ17" s="1"/>
      <c r="AK17" s="9"/>
      <c r="AL17" s="1"/>
      <c r="AM17" s="7"/>
      <c r="AN17" s="1"/>
      <c r="AO17" s="7"/>
      <c r="AP17" s="1"/>
      <c r="AQ17" s="9"/>
    </row>
    <row r="18" spans="2:43" x14ac:dyDescent="0.25">
      <c r="B18" s="2">
        <v>14</v>
      </c>
      <c r="C18" s="1"/>
      <c r="D18" s="8">
        <f t="shared" ref="D18:D24" si="4">F18+H18+N18+P18+R18+T18</f>
        <v>0</v>
      </c>
      <c r="E18" s="1"/>
      <c r="F18" s="7"/>
      <c r="G18" s="1"/>
      <c r="H18" s="7"/>
      <c r="I18" s="21"/>
      <c r="J18" s="7"/>
      <c r="K18" s="26"/>
      <c r="L18" s="7"/>
      <c r="M18" s="1"/>
      <c r="N18" s="7"/>
      <c r="O18" s="1"/>
      <c r="P18" s="7"/>
      <c r="Q18" s="1"/>
      <c r="R18" s="7"/>
      <c r="S18" s="1"/>
      <c r="T18" s="7"/>
      <c r="U18" s="1"/>
      <c r="V18" s="7"/>
      <c r="AC18" s="2">
        <v>14</v>
      </c>
      <c r="AD18" s="1"/>
      <c r="AE18" s="8">
        <f t="shared" si="2"/>
        <v>0</v>
      </c>
      <c r="AF18" s="1"/>
      <c r="AG18" s="7"/>
      <c r="AH18" s="1"/>
      <c r="AI18" s="7"/>
      <c r="AJ18" s="1"/>
      <c r="AK18" s="9"/>
      <c r="AL18" s="1"/>
      <c r="AM18" s="7"/>
      <c r="AN18" s="1"/>
      <c r="AO18" s="7"/>
      <c r="AP18" s="1"/>
      <c r="AQ18" s="9"/>
    </row>
    <row r="19" spans="2:43" x14ac:dyDescent="0.25">
      <c r="B19" s="2">
        <v>15</v>
      </c>
      <c r="C19" s="1"/>
      <c r="D19" s="8">
        <f t="shared" si="4"/>
        <v>0</v>
      </c>
      <c r="E19" s="1"/>
      <c r="F19" s="7"/>
      <c r="G19" s="1"/>
      <c r="H19" s="7"/>
      <c r="I19" s="21"/>
      <c r="J19" s="7"/>
      <c r="K19" s="26"/>
      <c r="L19" s="7"/>
      <c r="M19" s="1"/>
      <c r="N19" s="7"/>
      <c r="O19" s="1"/>
      <c r="P19" s="7"/>
      <c r="Q19" s="1"/>
      <c r="R19" s="7"/>
      <c r="S19" s="1"/>
      <c r="T19" s="7"/>
      <c r="U19" s="1"/>
      <c r="V19" s="7"/>
      <c r="AC19" s="2">
        <v>15</v>
      </c>
      <c r="AD19" s="1"/>
      <c r="AE19" s="8">
        <f t="shared" si="2"/>
        <v>0</v>
      </c>
      <c r="AF19" s="1"/>
      <c r="AG19" s="7"/>
      <c r="AH19" s="1"/>
      <c r="AI19" s="7"/>
      <c r="AJ19" s="1"/>
      <c r="AK19" s="9"/>
      <c r="AL19" s="1"/>
      <c r="AM19" s="7"/>
      <c r="AN19" s="1"/>
      <c r="AO19" s="7"/>
      <c r="AP19" s="1"/>
      <c r="AQ19" s="9"/>
    </row>
    <row r="20" spans="2:43" x14ac:dyDescent="0.25">
      <c r="B20" s="2">
        <v>16</v>
      </c>
      <c r="C20" s="1"/>
      <c r="D20" s="8">
        <f t="shared" si="4"/>
        <v>0</v>
      </c>
      <c r="E20" s="1"/>
      <c r="F20" s="7"/>
      <c r="G20" s="1"/>
      <c r="H20" s="7"/>
      <c r="I20" s="21"/>
      <c r="J20" s="7"/>
      <c r="K20" s="26"/>
      <c r="L20" s="7"/>
      <c r="M20" s="1"/>
      <c r="N20" s="7"/>
      <c r="O20" s="1"/>
      <c r="P20" s="7"/>
      <c r="Q20" s="1"/>
      <c r="R20" s="7"/>
      <c r="S20" s="1"/>
      <c r="T20" s="7"/>
      <c r="U20" s="1"/>
      <c r="V20" s="7"/>
      <c r="AC20" s="2">
        <v>16</v>
      </c>
      <c r="AD20" s="1"/>
      <c r="AE20" s="8">
        <f t="shared" si="2"/>
        <v>0</v>
      </c>
      <c r="AF20" s="1"/>
      <c r="AG20" s="7"/>
      <c r="AH20" s="1"/>
      <c r="AI20" s="7"/>
      <c r="AJ20" s="1"/>
      <c r="AK20" s="9"/>
      <c r="AL20" s="1"/>
      <c r="AM20" s="7"/>
      <c r="AN20" s="1"/>
      <c r="AO20" s="7"/>
      <c r="AP20" s="1"/>
      <c r="AQ20" s="9"/>
    </row>
    <row r="21" spans="2:43" x14ac:dyDescent="0.25">
      <c r="B21" s="2">
        <v>17</v>
      </c>
      <c r="C21" s="1"/>
      <c r="D21" s="8">
        <f t="shared" si="4"/>
        <v>0</v>
      </c>
      <c r="E21" s="1"/>
      <c r="F21" s="7"/>
      <c r="G21" s="1"/>
      <c r="H21" s="7"/>
      <c r="I21" s="21"/>
      <c r="J21" s="7"/>
      <c r="K21" s="26"/>
      <c r="L21" s="7"/>
      <c r="M21" s="1"/>
      <c r="N21" s="7"/>
      <c r="O21" s="1"/>
      <c r="P21" s="7"/>
      <c r="Q21" s="1"/>
      <c r="R21" s="7"/>
      <c r="S21" s="1"/>
      <c r="T21" s="7"/>
      <c r="U21" s="1"/>
      <c r="V21" s="7"/>
      <c r="AC21" s="2">
        <v>17</v>
      </c>
      <c r="AD21" s="1"/>
      <c r="AE21" s="8">
        <f t="shared" si="2"/>
        <v>0</v>
      </c>
      <c r="AF21" s="1"/>
      <c r="AG21" s="7"/>
      <c r="AH21" s="1"/>
      <c r="AI21" s="7"/>
      <c r="AJ21" s="1"/>
      <c r="AK21" s="9"/>
      <c r="AL21" s="1"/>
      <c r="AM21" s="7"/>
      <c r="AN21" s="1"/>
      <c r="AO21" s="7"/>
      <c r="AP21" s="1"/>
      <c r="AQ21" s="9"/>
    </row>
    <row r="22" spans="2:43" x14ac:dyDescent="0.25">
      <c r="B22" s="2">
        <v>18</v>
      </c>
      <c r="C22" s="1"/>
      <c r="D22" s="8">
        <f t="shared" si="4"/>
        <v>0</v>
      </c>
      <c r="E22" s="1"/>
      <c r="F22" s="7"/>
      <c r="G22" s="1"/>
      <c r="H22" s="7"/>
      <c r="I22" s="21"/>
      <c r="J22" s="7"/>
      <c r="K22" s="26"/>
      <c r="L22" s="7"/>
      <c r="M22" s="1"/>
      <c r="N22" s="7"/>
      <c r="O22" s="1"/>
      <c r="P22" s="7"/>
      <c r="Q22" s="1"/>
      <c r="R22" s="7"/>
      <c r="S22" s="1"/>
      <c r="T22" s="7"/>
      <c r="U22" s="1"/>
      <c r="V22" s="7"/>
      <c r="AC22" s="2">
        <v>18</v>
      </c>
      <c r="AD22" s="1"/>
      <c r="AE22" s="8">
        <f t="shared" si="2"/>
        <v>0</v>
      </c>
      <c r="AF22" s="1"/>
      <c r="AG22" s="7"/>
      <c r="AH22" s="1"/>
      <c r="AI22" s="7"/>
      <c r="AJ22" s="1"/>
      <c r="AK22" s="9"/>
      <c r="AL22" s="1"/>
      <c r="AM22" s="7"/>
      <c r="AN22" s="1"/>
      <c r="AO22" s="7"/>
      <c r="AP22" s="1"/>
      <c r="AQ22" s="9"/>
    </row>
    <row r="23" spans="2:43" x14ac:dyDescent="0.25">
      <c r="B23" s="2">
        <v>19</v>
      </c>
      <c r="C23" s="1"/>
      <c r="D23" s="8">
        <f t="shared" si="4"/>
        <v>0</v>
      </c>
      <c r="E23" s="1"/>
      <c r="F23" s="7"/>
      <c r="G23" s="1"/>
      <c r="H23" s="7"/>
      <c r="I23" s="21"/>
      <c r="J23" s="7"/>
      <c r="K23" s="26"/>
      <c r="L23" s="7"/>
      <c r="M23" s="1"/>
      <c r="N23" s="7"/>
      <c r="O23" s="1"/>
      <c r="P23" s="7"/>
      <c r="Q23" s="1"/>
      <c r="R23" s="7"/>
      <c r="S23" s="1"/>
      <c r="T23" s="7"/>
      <c r="U23" s="1"/>
      <c r="V23" s="7"/>
      <c r="AC23" s="2">
        <v>19</v>
      </c>
      <c r="AD23" s="1"/>
      <c r="AE23" s="8">
        <f t="shared" si="2"/>
        <v>0</v>
      </c>
      <c r="AF23" s="1"/>
      <c r="AG23" s="7"/>
      <c r="AH23" s="1"/>
      <c r="AI23" s="7"/>
      <c r="AJ23" s="1"/>
      <c r="AK23" s="9"/>
      <c r="AL23" s="1"/>
      <c r="AM23" s="7"/>
      <c r="AN23" s="1"/>
      <c r="AO23" s="7"/>
      <c r="AP23" s="1"/>
      <c r="AQ23" s="9"/>
    </row>
    <row r="24" spans="2:43" x14ac:dyDescent="0.25">
      <c r="B24" s="2">
        <v>20</v>
      </c>
      <c r="C24" s="1"/>
      <c r="D24" s="8">
        <f t="shared" si="4"/>
        <v>0</v>
      </c>
      <c r="E24" s="1"/>
      <c r="F24" s="7"/>
      <c r="G24" s="1"/>
      <c r="H24" s="7"/>
      <c r="I24" s="21"/>
      <c r="J24" s="7"/>
      <c r="K24" s="26"/>
      <c r="L24" s="7"/>
      <c r="M24" s="1"/>
      <c r="N24" s="7"/>
      <c r="O24" s="1"/>
      <c r="P24" s="7"/>
      <c r="Q24" s="1"/>
      <c r="R24" s="7"/>
      <c r="S24" s="1"/>
      <c r="T24" s="7"/>
      <c r="U24" s="1"/>
      <c r="V24" s="7"/>
      <c r="AC24" s="2">
        <v>20</v>
      </c>
      <c r="AD24" s="1"/>
      <c r="AE24" s="8">
        <f t="shared" si="2"/>
        <v>0</v>
      </c>
      <c r="AF24" s="1"/>
      <c r="AG24" s="7"/>
      <c r="AH24" s="1"/>
      <c r="AI24" s="7"/>
      <c r="AJ24" s="1"/>
      <c r="AK24" s="9"/>
      <c r="AL24" s="1"/>
      <c r="AM24" s="7"/>
      <c r="AN24" s="1"/>
      <c r="AO24" s="7"/>
      <c r="AP24" s="1"/>
      <c r="AQ24" s="9"/>
    </row>
  </sheetData>
  <sortState xmlns:xlrd2="http://schemas.microsoft.com/office/spreadsheetml/2017/richdata2" ref="AD5:AQ25">
    <sortCondition descending="1" ref="AE5:AE25"/>
  </sortState>
  <mergeCells count="17">
    <mergeCell ref="B2:V2"/>
    <mergeCell ref="E3:F3"/>
    <mergeCell ref="G3:H3"/>
    <mergeCell ref="M3:N3"/>
    <mergeCell ref="O3:P3"/>
    <mergeCell ref="Q3:R3"/>
    <mergeCell ref="I3:J3"/>
    <mergeCell ref="K3:L3"/>
    <mergeCell ref="S3:T3"/>
    <mergeCell ref="U3:V3"/>
    <mergeCell ref="AC2:AQ2"/>
    <mergeCell ref="AP3:AQ3"/>
    <mergeCell ref="AF3:AG3"/>
    <mergeCell ref="AH3:AI3"/>
    <mergeCell ref="AJ3:AK3"/>
    <mergeCell ref="AL3:AM3"/>
    <mergeCell ref="AN3:A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6D77-106A-4BDA-9BB4-5D32D0F18744}">
  <dimension ref="B2:BC49"/>
  <sheetViews>
    <sheetView zoomScale="36" zoomScaleNormal="70" workbookViewId="0">
      <selection activeCell="D6" sqref="D6"/>
    </sheetView>
  </sheetViews>
  <sheetFormatPr defaultRowHeight="15" x14ac:dyDescent="0.25"/>
  <cols>
    <col min="3" max="3" width="19.7109375" bestFit="1" customWidth="1"/>
    <col min="4" max="4" width="14.140625" style="5" bestFit="1" customWidth="1"/>
    <col min="6" max="6" width="9.140625" style="5"/>
    <col min="8" max="8" width="9.140625" style="5"/>
    <col min="10" max="10" width="9.140625" style="5" customWidth="1"/>
    <col min="12" max="12" width="9.140625" style="5"/>
    <col min="14" max="14" width="9.140625" style="5"/>
    <col min="16" max="17" width="9.140625" style="5"/>
    <col min="19" max="19" width="9.140625" style="27"/>
    <col min="34" max="34" width="20.140625" bestFit="1" customWidth="1"/>
    <col min="35" max="35" width="13.85546875" bestFit="1" customWidth="1"/>
    <col min="37" max="37" width="9.140625" style="5"/>
    <col min="39" max="39" width="9.140625" style="5"/>
    <col min="41" max="41" width="9.140625" style="5"/>
    <col min="43" max="43" width="9.140625" style="5"/>
    <col min="45" max="45" width="9.140625" style="5"/>
  </cols>
  <sheetData>
    <row r="2" spans="2:55" ht="28.5" x14ac:dyDescent="0.45">
      <c r="B2" s="52" t="s">
        <v>58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G2" s="52" t="s">
        <v>59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</row>
    <row r="3" spans="2:55" ht="78" x14ac:dyDescent="0.25">
      <c r="B3" s="4" t="s">
        <v>0</v>
      </c>
      <c r="C3" s="2" t="s">
        <v>1</v>
      </c>
      <c r="D3" s="8" t="s">
        <v>3</v>
      </c>
      <c r="E3" s="40" t="s">
        <v>100</v>
      </c>
      <c r="F3" s="40"/>
      <c r="G3" s="54" t="s">
        <v>108</v>
      </c>
      <c r="H3" s="54"/>
      <c r="I3" s="54" t="s">
        <v>123</v>
      </c>
      <c r="J3" s="54"/>
      <c r="K3" s="54" t="s">
        <v>125</v>
      </c>
      <c r="L3" s="54"/>
      <c r="M3" s="54" t="s">
        <v>82</v>
      </c>
      <c r="N3" s="54"/>
      <c r="O3" s="57" t="s">
        <v>84</v>
      </c>
      <c r="P3" s="58"/>
      <c r="Q3" s="54" t="s">
        <v>85</v>
      </c>
      <c r="R3" s="54"/>
      <c r="S3" s="57" t="s">
        <v>99</v>
      </c>
      <c r="T3" s="58"/>
      <c r="U3" s="54" t="s">
        <v>104</v>
      </c>
      <c r="V3" s="54"/>
      <c r="W3" s="55" t="s">
        <v>68</v>
      </c>
      <c r="X3" s="56"/>
      <c r="Y3" s="50" t="s">
        <v>83</v>
      </c>
      <c r="Z3" s="51"/>
      <c r="AA3" s="50" t="s">
        <v>106</v>
      </c>
      <c r="AB3" s="51"/>
      <c r="AC3" s="48" t="s">
        <v>129</v>
      </c>
      <c r="AD3" s="48"/>
      <c r="AG3" s="4" t="s">
        <v>0</v>
      </c>
      <c r="AH3" s="2" t="s">
        <v>1</v>
      </c>
      <c r="AI3" s="3" t="s">
        <v>3</v>
      </c>
      <c r="AJ3" s="49" t="s">
        <v>4</v>
      </c>
      <c r="AK3" s="49"/>
      <c r="AL3" s="42" t="s">
        <v>67</v>
      </c>
      <c r="AM3" s="42"/>
      <c r="AN3" s="43" t="s">
        <v>127</v>
      </c>
      <c r="AO3" s="44"/>
      <c r="AP3" s="42" t="s">
        <v>126</v>
      </c>
      <c r="AQ3" s="42"/>
      <c r="AR3" s="42" t="s">
        <v>97</v>
      </c>
      <c r="AS3" s="42"/>
      <c r="AT3" s="42" t="s">
        <v>98</v>
      </c>
      <c r="AU3" s="42"/>
      <c r="AV3" s="43" t="s">
        <v>128</v>
      </c>
      <c r="AW3" s="44"/>
      <c r="AX3" s="54" t="s">
        <v>82</v>
      </c>
      <c r="AY3" s="54"/>
      <c r="AZ3" s="47" t="s">
        <v>68</v>
      </c>
      <c r="BA3" s="47"/>
      <c r="BB3" s="50" t="s">
        <v>106</v>
      </c>
      <c r="BC3" s="51"/>
    </row>
    <row r="4" spans="2:55" x14ac:dyDescent="0.25">
      <c r="B4" s="2"/>
      <c r="C4" s="2" t="s">
        <v>8</v>
      </c>
      <c r="D4" s="8" t="s">
        <v>7</v>
      </c>
      <c r="E4" s="2" t="s">
        <v>5</v>
      </c>
      <c r="F4" s="6" t="s">
        <v>6</v>
      </c>
      <c r="G4" s="2" t="s">
        <v>5</v>
      </c>
      <c r="H4" s="6" t="s">
        <v>6</v>
      </c>
      <c r="I4" s="19" t="s">
        <v>5</v>
      </c>
      <c r="J4" s="6" t="s">
        <v>6</v>
      </c>
      <c r="K4" s="19" t="s">
        <v>5</v>
      </c>
      <c r="L4" s="6" t="s">
        <v>6</v>
      </c>
      <c r="M4" s="19" t="s">
        <v>5</v>
      </c>
      <c r="N4" s="6" t="s">
        <v>6</v>
      </c>
      <c r="O4" s="2" t="s">
        <v>5</v>
      </c>
      <c r="P4" s="6" t="s">
        <v>6</v>
      </c>
      <c r="Q4" s="19" t="s">
        <v>5</v>
      </c>
      <c r="R4" s="6" t="s">
        <v>6</v>
      </c>
      <c r="S4" s="23" t="s">
        <v>5</v>
      </c>
      <c r="T4" s="6" t="s">
        <v>6</v>
      </c>
      <c r="U4" s="11" t="s">
        <v>5</v>
      </c>
      <c r="V4" s="6" t="s">
        <v>6</v>
      </c>
      <c r="W4" s="19" t="s">
        <v>5</v>
      </c>
      <c r="X4" s="6" t="s">
        <v>6</v>
      </c>
      <c r="Y4" s="17" t="s">
        <v>5</v>
      </c>
      <c r="Z4" s="6" t="s">
        <v>6</v>
      </c>
      <c r="AA4" s="30" t="s">
        <v>5</v>
      </c>
      <c r="AB4" s="6" t="s">
        <v>6</v>
      </c>
      <c r="AC4" s="34" t="s">
        <v>5</v>
      </c>
      <c r="AD4" s="6" t="s">
        <v>6</v>
      </c>
      <c r="AG4" s="2"/>
      <c r="AH4" s="2" t="s">
        <v>8</v>
      </c>
      <c r="AI4" s="3" t="s">
        <v>7</v>
      </c>
      <c r="AJ4" s="2" t="s">
        <v>5</v>
      </c>
      <c r="AK4" s="6" t="s">
        <v>6</v>
      </c>
      <c r="AL4" s="19" t="s">
        <v>5</v>
      </c>
      <c r="AM4" s="6" t="s">
        <v>6</v>
      </c>
      <c r="AN4" s="19" t="s">
        <v>5</v>
      </c>
      <c r="AO4" s="19" t="s">
        <v>6</v>
      </c>
      <c r="AP4" s="19" t="s">
        <v>5</v>
      </c>
      <c r="AQ4" s="6" t="s">
        <v>6</v>
      </c>
      <c r="AR4" s="19" t="s">
        <v>5</v>
      </c>
      <c r="AS4" s="6" t="s">
        <v>6</v>
      </c>
      <c r="AT4" s="19" t="s">
        <v>5</v>
      </c>
      <c r="AU4" s="6" t="s">
        <v>6</v>
      </c>
      <c r="AV4" s="28" t="s">
        <v>5</v>
      </c>
      <c r="AW4" s="6" t="s">
        <v>6</v>
      </c>
      <c r="AX4" s="33" t="s">
        <v>5</v>
      </c>
      <c r="AY4" s="6" t="s">
        <v>6</v>
      </c>
      <c r="AZ4" s="13" t="s">
        <v>5</v>
      </c>
      <c r="BA4" s="6" t="s">
        <v>6</v>
      </c>
      <c r="BB4" s="13" t="s">
        <v>5</v>
      </c>
      <c r="BC4" s="6" t="s">
        <v>6</v>
      </c>
    </row>
    <row r="5" spans="2:55" x14ac:dyDescent="0.25">
      <c r="B5" s="2">
        <v>1</v>
      </c>
      <c r="C5" s="1" t="s">
        <v>10</v>
      </c>
      <c r="D5" s="8">
        <f>F5+N5+P5+X5+H5+L5+R5+AD5</f>
        <v>1227.5874125874125</v>
      </c>
      <c r="E5" s="1">
        <v>1</v>
      </c>
      <c r="F5" s="7">
        <f t="shared" ref="F5:F11" si="0">(((8-E5+1)/8)*150)</f>
        <v>150</v>
      </c>
      <c r="G5" s="1">
        <v>5</v>
      </c>
      <c r="H5" s="7">
        <f>(((104-G5+1)/104)*300)</f>
        <v>288.46153846153845</v>
      </c>
      <c r="I5" s="1">
        <v>69</v>
      </c>
      <c r="J5" s="18">
        <f>(((275-I5+1)/275)*300)</f>
        <v>225.81818181818181</v>
      </c>
      <c r="K5" s="1">
        <v>3</v>
      </c>
      <c r="L5" s="7">
        <f>(((78-K5+1)/78)*300)</f>
        <v>292.30769230769232</v>
      </c>
      <c r="M5" s="1" t="s">
        <v>64</v>
      </c>
      <c r="N5" s="7"/>
      <c r="O5" s="1" t="s">
        <v>64</v>
      </c>
      <c r="P5" s="7"/>
      <c r="Q5" s="1">
        <v>40</v>
      </c>
      <c r="R5" s="7">
        <f>(((220-Q5+1)/220)*300)</f>
        <v>246.81818181818181</v>
      </c>
      <c r="S5" s="26">
        <v>45</v>
      </c>
      <c r="T5" s="18">
        <f>(((151-S5+1)/151)*300)</f>
        <v>212.58278145695363</v>
      </c>
      <c r="U5" s="1">
        <v>37</v>
      </c>
      <c r="V5" s="18">
        <f>(((125-U5+1)/125)*300)</f>
        <v>213.6</v>
      </c>
      <c r="W5" s="1">
        <v>1</v>
      </c>
      <c r="X5" s="7">
        <f>(((8-W5+1)/8)*150)</f>
        <v>150</v>
      </c>
      <c r="Y5" s="1" t="s">
        <v>64</v>
      </c>
      <c r="Z5" s="7"/>
      <c r="AA5" s="1"/>
      <c r="AB5" s="7"/>
      <c r="AC5" s="1">
        <v>1</v>
      </c>
      <c r="AD5" s="7">
        <f>(((10-AC5+1)/10)*100)</f>
        <v>100</v>
      </c>
      <c r="AG5" s="2">
        <v>1</v>
      </c>
      <c r="AH5" s="1" t="s">
        <v>21</v>
      </c>
      <c r="AI5" s="8">
        <f>AK5+AO5+BA5+BC5+AY5+AS5</f>
        <v>627.49471599642982</v>
      </c>
      <c r="AJ5" s="1">
        <v>1</v>
      </c>
      <c r="AK5" s="7">
        <f t="shared" ref="AK5:AK10" si="1">(((6-AJ5+1)/6)*150)</f>
        <v>150</v>
      </c>
      <c r="AL5" s="1" t="s">
        <v>64</v>
      </c>
      <c r="AM5" s="7"/>
      <c r="AN5" s="1">
        <v>31</v>
      </c>
      <c r="AO5" s="7">
        <f>(((43-AN5+1)/43)*300)</f>
        <v>90.697674418604649</v>
      </c>
      <c r="AP5" s="1">
        <v>169</v>
      </c>
      <c r="AQ5" s="18">
        <f>(((183-AP5+1)/183)*300)</f>
        <v>24.590163934426229</v>
      </c>
      <c r="AR5" s="1">
        <v>176</v>
      </c>
      <c r="AS5" s="7">
        <f>(((201-AR5+1)/201)*300)</f>
        <v>38.805970149253731</v>
      </c>
      <c r="AT5" s="1">
        <v>134</v>
      </c>
      <c r="AU5" s="18">
        <f>(((137-AT5+1)/137)*300)</f>
        <v>8.7591240875912408</v>
      </c>
      <c r="AV5" s="1">
        <v>101</v>
      </c>
      <c r="AW5" s="18">
        <f>(((114-AV5+1)/114)*300)</f>
        <v>36.84210526315789</v>
      </c>
      <c r="AX5" s="1">
        <v>38</v>
      </c>
      <c r="AY5" s="7">
        <f>(((64-AX5+1)/64)*300)</f>
        <v>126.5625</v>
      </c>
      <c r="AZ5" s="1">
        <v>1</v>
      </c>
      <c r="BA5" s="7">
        <f>(((3-AZ5+1)/3)*150)</f>
        <v>150</v>
      </c>
      <c r="BB5" s="1">
        <v>3</v>
      </c>
      <c r="BC5" s="7">
        <f>(((7-BB5+1)/7)*100)</f>
        <v>71.428571428571431</v>
      </c>
    </row>
    <row r="6" spans="2:55" x14ac:dyDescent="0.25">
      <c r="B6" s="2">
        <v>2</v>
      </c>
      <c r="C6" s="1" t="s">
        <v>16</v>
      </c>
      <c r="D6" s="8">
        <f>F6+H6+L6+V6+Z6+P6+R6+X6+T6+J6</f>
        <v>354.69511338551075</v>
      </c>
      <c r="E6" s="1">
        <v>2</v>
      </c>
      <c r="F6" s="7">
        <f t="shared" si="0"/>
        <v>131.25</v>
      </c>
      <c r="G6" s="1" t="s">
        <v>64</v>
      </c>
      <c r="H6" s="7"/>
      <c r="I6" s="1">
        <v>214</v>
      </c>
      <c r="J6" s="7">
        <f>(((275-I6+1)/275)*300)</f>
        <v>67.63636363636364</v>
      </c>
      <c r="K6" s="1" t="s">
        <v>64</v>
      </c>
      <c r="L6" s="7"/>
      <c r="M6" s="1" t="s">
        <v>64</v>
      </c>
      <c r="N6" s="7"/>
      <c r="O6" s="1" t="s">
        <v>64</v>
      </c>
      <c r="P6" s="7"/>
      <c r="Q6" s="1">
        <v>215</v>
      </c>
      <c r="R6" s="7">
        <f>(((220-Q6+1)/220)*300)</f>
        <v>8.1818181818181817</v>
      </c>
      <c r="S6" s="26">
        <v>149</v>
      </c>
      <c r="T6" s="7">
        <f>(((151-S6+1)/151)*300)</f>
        <v>5.9602649006622519</v>
      </c>
      <c r="U6" s="1" t="s">
        <v>64</v>
      </c>
      <c r="V6" s="7"/>
      <c r="W6" s="1">
        <v>5</v>
      </c>
      <c r="X6" s="7">
        <f>(((8-W6+1)/8)*150)</f>
        <v>75</v>
      </c>
      <c r="Y6" s="1">
        <v>7</v>
      </c>
      <c r="Z6" s="7">
        <f>(((18-Y6+1)/18)*100)</f>
        <v>66.666666666666657</v>
      </c>
      <c r="AA6" s="1">
        <v>6</v>
      </c>
      <c r="AB6" s="18">
        <f>(((11-AA6+1)/11)*100)</f>
        <v>54.54545454545454</v>
      </c>
      <c r="AC6" s="1"/>
      <c r="AD6" s="7"/>
      <c r="AG6" s="2">
        <v>2</v>
      </c>
      <c r="AH6" s="1" t="s">
        <v>27</v>
      </c>
      <c r="AI6" s="8">
        <f>AK6+AM6+AO6+AQ6+AS6+AU6+BA6</f>
        <v>523.57811507626036</v>
      </c>
      <c r="AJ6" s="1">
        <v>3</v>
      </c>
      <c r="AK6" s="7">
        <f t="shared" si="1"/>
        <v>100</v>
      </c>
      <c r="AL6" s="1">
        <v>154</v>
      </c>
      <c r="AM6" s="7">
        <f>(((234-AL6+1)/234)*300)</f>
        <v>103.84615384615384</v>
      </c>
      <c r="AN6" s="1" t="s">
        <v>64</v>
      </c>
      <c r="AO6" s="9"/>
      <c r="AP6" s="1">
        <v>70</v>
      </c>
      <c r="AQ6" s="7">
        <f t="shared" ref="AQ6" si="2">(((183-AP6+1)/183)*300)</f>
        <v>186.88524590163937</v>
      </c>
      <c r="AR6" s="1" t="s">
        <v>64</v>
      </c>
      <c r="AS6" s="7"/>
      <c r="AT6" s="1">
        <v>123</v>
      </c>
      <c r="AU6" s="7">
        <f>(((137-AT6+1)/137)*300)</f>
        <v>32.846715328467155</v>
      </c>
      <c r="AV6" s="1" t="s">
        <v>64</v>
      </c>
      <c r="AW6" s="7"/>
      <c r="AX6" s="1" t="s">
        <v>64</v>
      </c>
      <c r="AY6" s="7"/>
      <c r="AZ6" s="1">
        <v>2</v>
      </c>
      <c r="BA6" s="7">
        <f>(((3-AZ6+1)/3)*150)</f>
        <v>100</v>
      </c>
      <c r="BB6" s="1"/>
      <c r="BC6" s="7"/>
    </row>
    <row r="7" spans="2:55" x14ac:dyDescent="0.25">
      <c r="B7" s="2">
        <v>3</v>
      </c>
      <c r="C7" s="1" t="s">
        <v>36</v>
      </c>
      <c r="D7" s="8">
        <f>F7+H7+L7+V7+Z7+P7+R7+X7+T7+J7</f>
        <v>260.56699444778911</v>
      </c>
      <c r="E7" s="1">
        <v>3</v>
      </c>
      <c r="F7" s="7">
        <f t="shared" si="0"/>
        <v>112.5</v>
      </c>
      <c r="G7" s="1" t="s">
        <v>64</v>
      </c>
      <c r="H7" s="7"/>
      <c r="I7" s="1">
        <v>274</v>
      </c>
      <c r="J7" s="7">
        <f>(((275-I7+1)/275)*300)</f>
        <v>2.1818181818181817</v>
      </c>
      <c r="K7" s="1" t="s">
        <v>64</v>
      </c>
      <c r="L7" s="7"/>
      <c r="M7" s="1" t="s">
        <v>64</v>
      </c>
      <c r="N7" s="7"/>
      <c r="O7" s="1" t="s">
        <v>64</v>
      </c>
      <c r="P7" s="7"/>
      <c r="Q7" s="1">
        <v>191</v>
      </c>
      <c r="R7" s="7">
        <f>(((220-Q7+1)/220)*300)</f>
        <v>40.909090909090907</v>
      </c>
      <c r="S7" s="26">
        <v>146</v>
      </c>
      <c r="T7" s="7">
        <f>(((151-S7+1)/151)*300)</f>
        <v>11.920529801324504</v>
      </c>
      <c r="U7" s="1" t="s">
        <v>64</v>
      </c>
      <c r="V7" s="7"/>
      <c r="W7" s="1">
        <v>7</v>
      </c>
      <c r="X7" s="7">
        <f>(((8-W7+1)/8)*150)</f>
        <v>37.5</v>
      </c>
      <c r="Y7" s="1">
        <v>9</v>
      </c>
      <c r="Z7" s="7">
        <f>(((18-Y7+1)/18)*100)</f>
        <v>55.555555555555557</v>
      </c>
      <c r="AA7" s="1">
        <v>7</v>
      </c>
      <c r="AB7" s="18">
        <f>(((11-AA7+1)/11)*100)</f>
        <v>45.454545454545453</v>
      </c>
      <c r="AC7" s="1"/>
      <c r="AD7" s="7"/>
      <c r="AG7" s="2">
        <v>3</v>
      </c>
      <c r="AH7" s="1" t="s">
        <v>23</v>
      </c>
      <c r="AI7" s="8">
        <f>AK7+AM7+AO7+AQ7+AS7+AU7+BA7</f>
        <v>288.13868613138686</v>
      </c>
      <c r="AJ7" s="1">
        <v>2</v>
      </c>
      <c r="AK7" s="7">
        <f t="shared" si="1"/>
        <v>125</v>
      </c>
      <c r="AL7" s="1" t="s">
        <v>64</v>
      </c>
      <c r="AM7" s="7"/>
      <c r="AN7" s="1" t="s">
        <v>64</v>
      </c>
      <c r="AO7" s="9"/>
      <c r="AP7" s="1" t="s">
        <v>64</v>
      </c>
      <c r="AQ7" s="7"/>
      <c r="AR7" s="1">
        <v>135</v>
      </c>
      <c r="AS7" s="7">
        <f>(((201-AR7+1)/201)*300)</f>
        <v>100</v>
      </c>
      <c r="AT7" s="1">
        <v>132</v>
      </c>
      <c r="AU7" s="7">
        <f>(((137-AT7+1)/137)*300)</f>
        <v>13.138686131386862</v>
      </c>
      <c r="AV7" s="1" t="s">
        <v>64</v>
      </c>
      <c r="AW7" s="7"/>
      <c r="AX7" s="1" t="s">
        <v>64</v>
      </c>
      <c r="AY7" s="7"/>
      <c r="AZ7" s="1">
        <v>3</v>
      </c>
      <c r="BA7" s="7">
        <f>(((3-AZ7+1)/3)*150)</f>
        <v>50</v>
      </c>
      <c r="BB7" s="1"/>
      <c r="BC7" s="7"/>
    </row>
    <row r="8" spans="2:55" x14ac:dyDescent="0.25">
      <c r="B8" s="2">
        <v>4</v>
      </c>
      <c r="C8" s="1" t="s">
        <v>32</v>
      </c>
      <c r="D8" s="8">
        <f>F8+H8+L8+V8+AB8+N8+P8+R8+X8+J8+T8</f>
        <v>257.08910295003011</v>
      </c>
      <c r="E8" s="1">
        <v>3</v>
      </c>
      <c r="F8" s="7">
        <f t="shared" si="0"/>
        <v>112.5</v>
      </c>
      <c r="G8" s="1" t="s">
        <v>64</v>
      </c>
      <c r="H8" s="7"/>
      <c r="I8" s="1"/>
      <c r="J8" s="7"/>
      <c r="K8" s="1" t="s">
        <v>64</v>
      </c>
      <c r="L8" s="7"/>
      <c r="M8" s="1" t="s">
        <v>64</v>
      </c>
      <c r="N8" s="7"/>
      <c r="O8" s="1" t="s">
        <v>64</v>
      </c>
      <c r="P8" s="7"/>
      <c r="Q8" s="1" t="s">
        <v>64</v>
      </c>
      <c r="R8" s="7"/>
      <c r="S8" s="26">
        <v>145</v>
      </c>
      <c r="T8" s="7">
        <f>(((151-S8+1)/151)*300)</f>
        <v>13.907284768211921</v>
      </c>
      <c r="U8" s="1" t="s">
        <v>64</v>
      </c>
      <c r="V8" s="7"/>
      <c r="W8" s="1">
        <v>3</v>
      </c>
      <c r="X8" s="7">
        <f>(((8-W8+1)/8)*150)</f>
        <v>112.5</v>
      </c>
      <c r="Y8" s="1" t="s">
        <v>64</v>
      </c>
      <c r="Z8" s="7"/>
      <c r="AA8" s="1">
        <v>10</v>
      </c>
      <c r="AB8" s="7">
        <f>(((11-AA8+1)/11)*100)</f>
        <v>18.181818181818183</v>
      </c>
      <c r="AC8" s="1"/>
      <c r="AD8" s="7"/>
      <c r="AG8" s="2">
        <v>4</v>
      </c>
      <c r="AH8" s="1" t="s">
        <v>29</v>
      </c>
      <c r="AI8" s="8">
        <f>AK8+AM8+AO8+AQ8+AS8+AU8+BA8</f>
        <v>100</v>
      </c>
      <c r="AJ8" s="1">
        <v>3</v>
      </c>
      <c r="AK8" s="7">
        <f t="shared" si="1"/>
        <v>100</v>
      </c>
      <c r="AL8" s="1" t="s">
        <v>64</v>
      </c>
      <c r="AM8" s="7"/>
      <c r="AN8" s="1" t="s">
        <v>64</v>
      </c>
      <c r="AO8" s="9"/>
      <c r="AP8" s="1" t="s">
        <v>64</v>
      </c>
      <c r="AQ8" s="7"/>
      <c r="AR8" s="1" t="s">
        <v>64</v>
      </c>
      <c r="AS8" s="7"/>
      <c r="AT8" s="1" t="s">
        <v>64</v>
      </c>
      <c r="AU8" s="7"/>
      <c r="AV8" s="1" t="s">
        <v>64</v>
      </c>
      <c r="AW8" s="7"/>
      <c r="AX8" s="1" t="s">
        <v>64</v>
      </c>
      <c r="AY8" s="7"/>
      <c r="AZ8" s="1" t="s">
        <v>64</v>
      </c>
      <c r="BA8" s="7"/>
      <c r="BB8" s="1"/>
      <c r="BC8" s="7"/>
    </row>
    <row r="9" spans="2:55" x14ac:dyDescent="0.25">
      <c r="B9" s="2">
        <v>5</v>
      </c>
      <c r="C9" s="1" t="s">
        <v>34</v>
      </c>
      <c r="D9" s="8">
        <f>J9+F9+H9+L9+V9+AB9</f>
        <v>107.72727272727272</v>
      </c>
      <c r="E9" s="1">
        <v>5</v>
      </c>
      <c r="F9" s="7">
        <f t="shared" si="0"/>
        <v>75</v>
      </c>
      <c r="G9" s="1" t="s">
        <v>64</v>
      </c>
      <c r="H9" s="7"/>
      <c r="I9" s="1">
        <v>246</v>
      </c>
      <c r="J9" s="7">
        <f>(((275-I9+1)/275)*300)</f>
        <v>32.727272727272727</v>
      </c>
      <c r="K9" s="1" t="s">
        <v>64</v>
      </c>
      <c r="L9" s="7"/>
      <c r="M9" s="1" t="s">
        <v>64</v>
      </c>
      <c r="N9" s="7"/>
      <c r="O9" s="1" t="s">
        <v>64</v>
      </c>
      <c r="P9" s="7"/>
      <c r="Q9" s="1" t="s">
        <v>64</v>
      </c>
      <c r="R9" s="7"/>
      <c r="S9" s="26" t="s">
        <v>64</v>
      </c>
      <c r="T9" s="7"/>
      <c r="U9" s="1" t="s">
        <v>64</v>
      </c>
      <c r="V9" s="7"/>
      <c r="W9" s="1" t="s">
        <v>64</v>
      </c>
      <c r="X9" s="7"/>
      <c r="Y9" s="1" t="s">
        <v>64</v>
      </c>
      <c r="Z9" s="7"/>
      <c r="AA9" s="1"/>
      <c r="AB9" s="7"/>
      <c r="AC9" s="1"/>
      <c r="AD9" s="7"/>
      <c r="AG9" s="2">
        <v>5</v>
      </c>
      <c r="AH9" s="1" t="s">
        <v>94</v>
      </c>
      <c r="AI9" s="8">
        <f>AK9+AM9+AO9+AQ9+AS9+AU9+BA9+BC9</f>
        <v>78.571428571428569</v>
      </c>
      <c r="AJ9" s="1">
        <v>5</v>
      </c>
      <c r="AK9" s="7">
        <f t="shared" si="1"/>
        <v>50</v>
      </c>
      <c r="AL9" s="1" t="s">
        <v>64</v>
      </c>
      <c r="AM9" s="7"/>
      <c r="AN9" s="1" t="s">
        <v>64</v>
      </c>
      <c r="AO9" s="9"/>
      <c r="AP9" s="1" t="s">
        <v>64</v>
      </c>
      <c r="AQ9" s="7"/>
      <c r="AR9" s="1" t="s">
        <v>64</v>
      </c>
      <c r="AS9" s="7"/>
      <c r="AT9" s="1" t="s">
        <v>64</v>
      </c>
      <c r="AU9" s="7"/>
      <c r="AV9" s="1" t="s">
        <v>64</v>
      </c>
      <c r="AW9" s="7"/>
      <c r="AX9" s="1" t="s">
        <v>64</v>
      </c>
      <c r="AY9" s="7"/>
      <c r="AZ9" s="1" t="s">
        <v>64</v>
      </c>
      <c r="BA9" s="7"/>
      <c r="BB9" s="1">
        <v>6</v>
      </c>
      <c r="BC9" s="7">
        <f>(((7-BB9+1)/7)*100)</f>
        <v>28.571428571428569</v>
      </c>
    </row>
    <row r="10" spans="2:55" x14ac:dyDescent="0.25">
      <c r="B10" s="2">
        <v>6</v>
      </c>
      <c r="C10" s="1" t="s">
        <v>38</v>
      </c>
      <c r="D10" s="8">
        <f>F10+H10+L10+V10+AB10</f>
        <v>56.25</v>
      </c>
      <c r="E10" s="1">
        <v>6</v>
      </c>
      <c r="F10" s="7">
        <f t="shared" si="0"/>
        <v>56.25</v>
      </c>
      <c r="G10" s="1" t="s">
        <v>64</v>
      </c>
      <c r="H10" s="7"/>
      <c r="I10" s="1"/>
      <c r="J10" s="7"/>
      <c r="K10" s="1" t="s">
        <v>64</v>
      </c>
      <c r="L10" s="7"/>
      <c r="M10" s="1" t="s">
        <v>64</v>
      </c>
      <c r="N10" s="7"/>
      <c r="O10" s="1" t="s">
        <v>64</v>
      </c>
      <c r="P10" s="7"/>
      <c r="Q10" s="1" t="s">
        <v>64</v>
      </c>
      <c r="R10" s="7"/>
      <c r="S10" s="26" t="s">
        <v>64</v>
      </c>
      <c r="T10" s="7"/>
      <c r="U10" s="1" t="s">
        <v>64</v>
      </c>
      <c r="V10" s="7"/>
      <c r="W10" s="1" t="s">
        <v>64</v>
      </c>
      <c r="X10" s="7"/>
      <c r="Y10" s="1" t="s">
        <v>64</v>
      </c>
      <c r="Z10" s="7"/>
      <c r="AA10" s="1"/>
      <c r="AB10" s="7"/>
      <c r="AC10" s="1"/>
      <c r="AD10" s="7"/>
      <c r="AG10" s="2">
        <v>6</v>
      </c>
      <c r="AH10" s="1" t="s">
        <v>41</v>
      </c>
      <c r="AI10" s="8">
        <f>AK10+AM10+AO10+AQ10+AS10+AU10+BA10</f>
        <v>25</v>
      </c>
      <c r="AJ10" s="1">
        <v>6</v>
      </c>
      <c r="AK10" s="7">
        <f t="shared" si="1"/>
        <v>25</v>
      </c>
      <c r="AL10" s="1" t="s">
        <v>64</v>
      </c>
      <c r="AM10" s="7"/>
      <c r="AN10" s="1" t="s">
        <v>64</v>
      </c>
      <c r="AO10" s="9"/>
      <c r="AP10" s="1" t="s">
        <v>64</v>
      </c>
      <c r="AQ10" s="7"/>
      <c r="AR10" s="1" t="s">
        <v>64</v>
      </c>
      <c r="AS10" s="7"/>
      <c r="AT10" s="1" t="s">
        <v>64</v>
      </c>
      <c r="AU10" s="7"/>
      <c r="AV10" s="1" t="s">
        <v>64</v>
      </c>
      <c r="AW10" s="7"/>
      <c r="AX10" s="1" t="s">
        <v>64</v>
      </c>
      <c r="AY10" s="7"/>
      <c r="AZ10" s="1" t="s">
        <v>64</v>
      </c>
      <c r="BA10" s="7"/>
      <c r="BB10" s="1"/>
      <c r="BC10" s="7"/>
    </row>
    <row r="11" spans="2:55" x14ac:dyDescent="0.25">
      <c r="B11" s="2">
        <v>7</v>
      </c>
      <c r="C11" s="1" t="s">
        <v>39</v>
      </c>
      <c r="D11" s="8">
        <f>F11+H11+L11+V11+AB11+X11</f>
        <v>37.5</v>
      </c>
      <c r="E11" s="1">
        <v>8</v>
      </c>
      <c r="F11" s="7">
        <f t="shared" si="0"/>
        <v>18.75</v>
      </c>
      <c r="G11" s="1" t="s">
        <v>64</v>
      </c>
      <c r="H11" s="7"/>
      <c r="I11" s="1"/>
      <c r="J11" s="7"/>
      <c r="K11" s="1" t="s">
        <v>64</v>
      </c>
      <c r="L11" s="7"/>
      <c r="M11" s="1" t="s">
        <v>64</v>
      </c>
      <c r="N11" s="7"/>
      <c r="O11" s="1" t="s">
        <v>64</v>
      </c>
      <c r="P11" s="7"/>
      <c r="Q11" s="1" t="s">
        <v>64</v>
      </c>
      <c r="R11" s="7"/>
      <c r="S11" s="26" t="s">
        <v>64</v>
      </c>
      <c r="T11" s="7"/>
      <c r="U11" s="1" t="s">
        <v>64</v>
      </c>
      <c r="V11" s="7"/>
      <c r="W11" s="1">
        <v>8</v>
      </c>
      <c r="X11" s="7">
        <f>(((8-W11+1)/8)*150)</f>
        <v>18.75</v>
      </c>
      <c r="Y11" s="1" t="s">
        <v>64</v>
      </c>
      <c r="Z11" s="7"/>
      <c r="AA11" s="1"/>
      <c r="AB11" s="7"/>
      <c r="AC11" s="1"/>
      <c r="AD11" s="7"/>
      <c r="AG11" s="2">
        <v>7</v>
      </c>
      <c r="AH11" s="1" t="s">
        <v>107</v>
      </c>
      <c r="AI11" s="8">
        <f>BC11</f>
        <v>14.285714285714285</v>
      </c>
      <c r="AJ11" s="1"/>
      <c r="AK11" s="7"/>
      <c r="AL11" s="1"/>
      <c r="AM11" s="7"/>
      <c r="AN11" s="1"/>
      <c r="AO11" s="9"/>
      <c r="AP11" s="1" t="s">
        <v>64</v>
      </c>
      <c r="AQ11" s="7"/>
      <c r="AR11" s="1"/>
      <c r="AS11" s="7"/>
      <c r="AT11" s="1"/>
      <c r="AU11" s="7"/>
      <c r="AV11" s="1"/>
      <c r="AW11" s="7"/>
      <c r="AX11" s="1" t="s">
        <v>64</v>
      </c>
      <c r="AY11" s="7"/>
      <c r="AZ11" s="1"/>
      <c r="BA11" s="7"/>
      <c r="BB11" s="1">
        <v>7</v>
      </c>
      <c r="BC11" s="7">
        <f>(((7-BB11+1)/7)*100)</f>
        <v>14.285714285714285</v>
      </c>
    </row>
    <row r="12" spans="2:55" x14ac:dyDescent="0.25">
      <c r="B12" s="2">
        <v>8</v>
      </c>
      <c r="C12" s="1" t="s">
        <v>37</v>
      </c>
      <c r="D12" s="8">
        <f>F12+H12+L12+V12+AB12</f>
        <v>0</v>
      </c>
      <c r="E12" s="1" t="s">
        <v>64</v>
      </c>
      <c r="F12" s="7"/>
      <c r="G12" s="1" t="s">
        <v>64</v>
      </c>
      <c r="H12" s="7"/>
      <c r="I12" s="1"/>
      <c r="J12" s="7"/>
      <c r="K12" s="1" t="s">
        <v>64</v>
      </c>
      <c r="L12" s="7"/>
      <c r="M12" s="1" t="s">
        <v>64</v>
      </c>
      <c r="N12" s="7"/>
      <c r="O12" s="1" t="s">
        <v>64</v>
      </c>
      <c r="P12" s="7"/>
      <c r="Q12" s="1" t="s">
        <v>64</v>
      </c>
      <c r="R12" s="7"/>
      <c r="S12" s="26" t="s">
        <v>64</v>
      </c>
      <c r="T12" s="7"/>
      <c r="U12" s="1" t="s">
        <v>64</v>
      </c>
      <c r="V12" s="7"/>
      <c r="W12" s="1" t="s">
        <v>64</v>
      </c>
      <c r="X12" s="7"/>
      <c r="Y12" s="1" t="s">
        <v>64</v>
      </c>
      <c r="Z12" s="7"/>
      <c r="AA12" s="1"/>
      <c r="AB12" s="7"/>
      <c r="AC12" s="1"/>
      <c r="AD12" s="7"/>
      <c r="AG12" s="2">
        <v>8</v>
      </c>
      <c r="AH12" s="1" t="s">
        <v>30</v>
      </c>
      <c r="AI12" s="8">
        <f>AK12+AM12+AO12+AQ12+AS12+AU12+BA12</f>
        <v>0</v>
      </c>
      <c r="AJ12" s="1" t="s">
        <v>64</v>
      </c>
      <c r="AK12" s="7"/>
      <c r="AL12" s="1" t="s">
        <v>64</v>
      </c>
      <c r="AM12" s="7"/>
      <c r="AN12" s="1" t="s">
        <v>64</v>
      </c>
      <c r="AO12" s="9"/>
      <c r="AP12" s="1" t="s">
        <v>64</v>
      </c>
      <c r="AQ12" s="7"/>
      <c r="AR12" s="1" t="s">
        <v>64</v>
      </c>
      <c r="AS12" s="7"/>
      <c r="AT12" s="1" t="s">
        <v>64</v>
      </c>
      <c r="AU12" s="7"/>
      <c r="AV12" s="1" t="s">
        <v>64</v>
      </c>
      <c r="AW12" s="7"/>
      <c r="AX12" s="1"/>
      <c r="AY12" s="7"/>
      <c r="AZ12" s="1" t="s">
        <v>64</v>
      </c>
      <c r="BA12" s="7"/>
      <c r="BB12" s="1"/>
      <c r="BC12" s="7"/>
    </row>
    <row r="13" spans="2:55" x14ac:dyDescent="0.25">
      <c r="B13" s="2">
        <v>9</v>
      </c>
      <c r="C13" s="1"/>
      <c r="D13" s="8"/>
      <c r="E13" s="1"/>
      <c r="F13" s="7"/>
      <c r="G13" s="1"/>
      <c r="H13" s="7"/>
      <c r="I13" s="1"/>
      <c r="J13" s="7"/>
      <c r="K13" s="1"/>
      <c r="L13" s="7"/>
      <c r="M13" s="1"/>
      <c r="N13" s="7"/>
      <c r="O13" s="1"/>
      <c r="P13" s="7"/>
      <c r="Q13" s="1"/>
      <c r="R13" s="7"/>
      <c r="S13" s="26"/>
      <c r="T13" s="7"/>
      <c r="U13" s="1"/>
      <c r="V13" s="7"/>
      <c r="W13" s="1"/>
      <c r="X13" s="7"/>
      <c r="Y13" s="1"/>
      <c r="Z13" s="7"/>
      <c r="AA13" s="1"/>
      <c r="AB13" s="7"/>
      <c r="AC13" s="1"/>
      <c r="AD13" s="7"/>
      <c r="AG13" s="2">
        <v>9</v>
      </c>
      <c r="AH13" s="1"/>
      <c r="AI13" s="3"/>
      <c r="AJ13" s="1"/>
      <c r="AK13" s="7"/>
      <c r="AL13" s="1"/>
      <c r="AM13" s="7"/>
      <c r="AN13" s="1"/>
      <c r="AO13" s="9"/>
      <c r="AP13" s="1"/>
      <c r="AQ13" s="7"/>
      <c r="AR13" s="1"/>
      <c r="AS13" s="7"/>
      <c r="AT13" s="1"/>
      <c r="AU13" s="7"/>
      <c r="AV13" s="1"/>
      <c r="AW13" s="7"/>
      <c r="AX13" s="1"/>
      <c r="AY13" s="7"/>
      <c r="AZ13" s="1"/>
      <c r="BA13" s="7"/>
      <c r="BB13" s="1"/>
      <c r="BC13" s="7"/>
    </row>
    <row r="14" spans="2:55" x14ac:dyDescent="0.25">
      <c r="B14" s="2">
        <v>10</v>
      </c>
      <c r="C14" s="1"/>
      <c r="D14" s="8"/>
      <c r="E14" s="1"/>
      <c r="F14" s="7"/>
      <c r="G14" s="1"/>
      <c r="H14" s="7"/>
      <c r="I14" s="1"/>
      <c r="J14" s="7"/>
      <c r="K14" s="1"/>
      <c r="L14" s="7"/>
      <c r="M14" s="1"/>
      <c r="N14" s="7"/>
      <c r="O14" s="1"/>
      <c r="P14" s="7"/>
      <c r="Q14" s="1"/>
      <c r="R14" s="7"/>
      <c r="S14" s="26"/>
      <c r="T14" s="7"/>
      <c r="U14" s="1"/>
      <c r="V14" s="7"/>
      <c r="W14" s="1"/>
      <c r="X14" s="7"/>
      <c r="Y14" s="1"/>
      <c r="Z14" s="7"/>
      <c r="AA14" s="1"/>
      <c r="AB14" s="7"/>
      <c r="AC14" s="1"/>
      <c r="AD14" s="7"/>
      <c r="AG14" s="2">
        <v>10</v>
      </c>
      <c r="AH14" s="1"/>
      <c r="AI14" s="3"/>
      <c r="AJ14" s="1"/>
      <c r="AK14" s="7"/>
      <c r="AL14" s="1"/>
      <c r="AM14" s="7"/>
      <c r="AN14" s="1"/>
      <c r="AO14" s="9"/>
      <c r="AP14" s="1"/>
      <c r="AQ14" s="7"/>
      <c r="AR14" s="1"/>
      <c r="AS14" s="7"/>
      <c r="AT14" s="1"/>
      <c r="AU14" s="7"/>
      <c r="AV14" s="1"/>
      <c r="AW14" s="7"/>
      <c r="AX14" s="1"/>
      <c r="AY14" s="7"/>
      <c r="AZ14" s="1"/>
      <c r="BA14" s="7"/>
      <c r="BB14" s="1"/>
      <c r="BC14" s="7"/>
    </row>
    <row r="15" spans="2:55" x14ac:dyDescent="0.25">
      <c r="B15" s="2">
        <v>11</v>
      </c>
      <c r="C15" s="1"/>
      <c r="D15" s="8"/>
      <c r="E15" s="1"/>
      <c r="F15" s="7"/>
      <c r="G15" s="1"/>
      <c r="H15" s="7"/>
      <c r="I15" s="1"/>
      <c r="J15" s="7"/>
      <c r="K15" s="1"/>
      <c r="L15" s="7"/>
      <c r="M15" s="1"/>
      <c r="N15" s="7"/>
      <c r="O15" s="1"/>
      <c r="P15" s="7"/>
      <c r="Q15" s="1"/>
      <c r="R15" s="7"/>
      <c r="S15" s="26"/>
      <c r="T15" s="7"/>
      <c r="U15" s="1"/>
      <c r="V15" s="7"/>
      <c r="W15" s="1"/>
      <c r="X15" s="7"/>
      <c r="Y15" s="1"/>
      <c r="Z15" s="7"/>
      <c r="AA15" s="1"/>
      <c r="AB15" s="7"/>
      <c r="AC15" s="1"/>
      <c r="AD15" s="7"/>
      <c r="AG15" s="2">
        <v>11</v>
      </c>
      <c r="AH15" s="1"/>
      <c r="AI15" s="3"/>
      <c r="AJ15" s="1"/>
      <c r="AK15" s="7"/>
      <c r="AL15" s="1"/>
      <c r="AM15" s="7"/>
      <c r="AN15" s="1"/>
      <c r="AO15" s="9"/>
      <c r="AP15" s="1"/>
      <c r="AQ15" s="7"/>
      <c r="AR15" s="1"/>
      <c r="AS15" s="7"/>
      <c r="AT15" s="1"/>
      <c r="AU15" s="7"/>
      <c r="AV15" s="1"/>
      <c r="AW15" s="7"/>
      <c r="AX15" s="1"/>
      <c r="AY15" s="7"/>
      <c r="AZ15" s="1"/>
      <c r="BA15" s="7"/>
      <c r="BB15" s="1"/>
      <c r="BC15" s="7"/>
    </row>
    <row r="16" spans="2:55" x14ac:dyDescent="0.25">
      <c r="B16" s="2">
        <v>12</v>
      </c>
      <c r="C16" s="1"/>
      <c r="D16" s="8"/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Q16" s="1"/>
      <c r="R16" s="7"/>
      <c r="S16" s="26"/>
      <c r="T16" s="7"/>
      <c r="U16" s="1"/>
      <c r="V16" s="7"/>
      <c r="W16" s="1"/>
      <c r="X16" s="7"/>
      <c r="Y16" s="1"/>
      <c r="Z16" s="7"/>
      <c r="AA16" s="1"/>
      <c r="AB16" s="7"/>
      <c r="AC16" s="1"/>
      <c r="AD16" s="7"/>
      <c r="AG16" s="2">
        <v>12</v>
      </c>
      <c r="AH16" s="1"/>
      <c r="AI16" s="3"/>
      <c r="AJ16" s="1"/>
      <c r="AK16" s="7"/>
      <c r="AL16" s="1"/>
      <c r="AM16" s="7"/>
      <c r="AN16" s="1"/>
      <c r="AO16" s="9"/>
      <c r="AP16" s="1"/>
      <c r="AQ16" s="7"/>
      <c r="AR16" s="1"/>
      <c r="AS16" s="7"/>
      <c r="AT16" s="1"/>
      <c r="AU16" s="7"/>
      <c r="AV16" s="1"/>
      <c r="AW16" s="7"/>
      <c r="AX16" s="1"/>
      <c r="AY16" s="7"/>
      <c r="AZ16" s="1"/>
      <c r="BA16" s="7"/>
      <c r="BB16" s="1"/>
      <c r="BC16" s="7"/>
    </row>
    <row r="17" spans="2:55" x14ac:dyDescent="0.25">
      <c r="B17" s="2">
        <v>13</v>
      </c>
      <c r="C17" s="1"/>
      <c r="D17" s="8"/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Q17" s="1"/>
      <c r="R17" s="7"/>
      <c r="S17" s="26"/>
      <c r="T17" s="7"/>
      <c r="U17" s="1"/>
      <c r="V17" s="7"/>
      <c r="W17" s="1"/>
      <c r="X17" s="7"/>
      <c r="Y17" s="1"/>
      <c r="Z17" s="7"/>
      <c r="AA17" s="1"/>
      <c r="AB17" s="7"/>
      <c r="AC17" s="1"/>
      <c r="AD17" s="7"/>
      <c r="AG17" s="2">
        <v>13</v>
      </c>
      <c r="AH17" s="1"/>
      <c r="AI17" s="3"/>
      <c r="AJ17" s="1"/>
      <c r="AK17" s="7"/>
      <c r="AL17" s="1"/>
      <c r="AM17" s="7"/>
      <c r="AN17" s="1"/>
      <c r="AO17" s="9"/>
      <c r="AP17" s="1"/>
      <c r="AQ17" s="7"/>
      <c r="AR17" s="1"/>
      <c r="AS17" s="7"/>
      <c r="AT17" s="1"/>
      <c r="AU17" s="7"/>
      <c r="AV17" s="1"/>
      <c r="AW17" s="7"/>
      <c r="AX17" s="1"/>
      <c r="AY17" s="7"/>
      <c r="AZ17" s="1"/>
      <c r="BA17" s="7"/>
      <c r="BB17" s="1"/>
      <c r="BC17" s="7"/>
    </row>
    <row r="18" spans="2:55" x14ac:dyDescent="0.25">
      <c r="B18" s="2">
        <v>14</v>
      </c>
      <c r="C18" s="1"/>
      <c r="D18" s="8"/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Q18" s="1"/>
      <c r="R18" s="7"/>
      <c r="S18" s="26"/>
      <c r="T18" s="7"/>
      <c r="U18" s="1"/>
      <c r="V18" s="7"/>
      <c r="W18" s="1"/>
      <c r="X18" s="7"/>
      <c r="Y18" s="1"/>
      <c r="Z18" s="7"/>
      <c r="AA18" s="1"/>
      <c r="AB18" s="7"/>
      <c r="AC18" s="1"/>
      <c r="AD18" s="7"/>
      <c r="AG18" s="2">
        <v>14</v>
      </c>
      <c r="AH18" s="1"/>
      <c r="AI18" s="3"/>
      <c r="AJ18" s="1"/>
      <c r="AK18" s="7"/>
      <c r="AL18" s="1"/>
      <c r="AM18" s="7"/>
      <c r="AN18" s="1"/>
      <c r="AO18" s="9"/>
      <c r="AP18" s="1"/>
      <c r="AQ18" s="7"/>
      <c r="AR18" s="1"/>
      <c r="AS18" s="7"/>
      <c r="AT18" s="1"/>
      <c r="AU18" s="7"/>
      <c r="AV18" s="1"/>
      <c r="AW18" s="7"/>
      <c r="AX18" s="1"/>
      <c r="AY18" s="7"/>
      <c r="AZ18" s="1"/>
      <c r="BA18" s="7"/>
      <c r="BB18" s="1"/>
      <c r="BC18" s="7"/>
    </row>
    <row r="19" spans="2:55" x14ac:dyDescent="0.25">
      <c r="B19" s="2">
        <v>15</v>
      </c>
      <c r="C19" s="1"/>
      <c r="D19" s="8"/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Q19" s="1"/>
      <c r="R19" s="7"/>
      <c r="S19" s="26"/>
      <c r="T19" s="7"/>
      <c r="U19" s="1"/>
      <c r="V19" s="7"/>
      <c r="W19" s="1"/>
      <c r="X19" s="7"/>
      <c r="Y19" s="1"/>
      <c r="Z19" s="7"/>
      <c r="AA19" s="1"/>
      <c r="AB19" s="7"/>
      <c r="AC19" s="1"/>
      <c r="AD19" s="7"/>
      <c r="AG19" s="2">
        <v>15</v>
      </c>
      <c r="AH19" s="1"/>
      <c r="AI19" s="3"/>
      <c r="AJ19" s="1"/>
      <c r="AK19" s="7"/>
      <c r="AL19" s="1"/>
      <c r="AM19" s="7"/>
      <c r="AN19" s="1"/>
      <c r="AO19" s="9"/>
      <c r="AP19" s="1"/>
      <c r="AQ19" s="7"/>
      <c r="AR19" s="1"/>
      <c r="AS19" s="7"/>
      <c r="AT19" s="1"/>
      <c r="AU19" s="7"/>
      <c r="AV19" s="1"/>
      <c r="AW19" s="7"/>
      <c r="AX19" s="1"/>
      <c r="AY19" s="7"/>
      <c r="AZ19" s="1"/>
      <c r="BA19" s="7"/>
      <c r="BB19" s="1"/>
      <c r="BC19" s="7"/>
    </row>
    <row r="20" spans="2:55" x14ac:dyDescent="0.25">
      <c r="B20" s="2">
        <v>16</v>
      </c>
      <c r="C20" s="1"/>
      <c r="D20" s="8"/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Q20" s="1"/>
      <c r="R20" s="7"/>
      <c r="S20" s="26"/>
      <c r="T20" s="7"/>
      <c r="U20" s="1"/>
      <c r="V20" s="7"/>
      <c r="W20" s="1"/>
      <c r="X20" s="7"/>
      <c r="Y20" s="1"/>
      <c r="Z20" s="7"/>
      <c r="AA20" s="1"/>
      <c r="AB20" s="7"/>
      <c r="AC20" s="1"/>
      <c r="AD20" s="7"/>
      <c r="AG20" s="2">
        <v>16</v>
      </c>
      <c r="AH20" s="1"/>
      <c r="AI20" s="3"/>
      <c r="AJ20" s="1"/>
      <c r="AK20" s="7"/>
      <c r="AL20" s="1"/>
      <c r="AM20" s="7"/>
      <c r="AN20" s="1"/>
      <c r="AO20" s="9"/>
      <c r="AP20" s="1"/>
      <c r="AQ20" s="7"/>
      <c r="AR20" s="1"/>
      <c r="AS20" s="7"/>
      <c r="AT20" s="1"/>
      <c r="AU20" s="7"/>
      <c r="AV20" s="1"/>
      <c r="AW20" s="7"/>
      <c r="AX20" s="1"/>
      <c r="AY20" s="7"/>
      <c r="AZ20" s="1"/>
      <c r="BA20" s="7"/>
      <c r="BB20" s="1"/>
      <c r="BC20" s="7"/>
    </row>
    <row r="21" spans="2:55" x14ac:dyDescent="0.25">
      <c r="B21" s="2">
        <v>17</v>
      </c>
      <c r="C21" s="1"/>
      <c r="D21" s="8"/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Q21" s="1"/>
      <c r="R21" s="7"/>
      <c r="S21" s="26"/>
      <c r="T21" s="7"/>
      <c r="U21" s="1"/>
      <c r="V21" s="7"/>
      <c r="W21" s="1"/>
      <c r="X21" s="7"/>
      <c r="Y21" s="1"/>
      <c r="Z21" s="7"/>
      <c r="AA21" s="1"/>
      <c r="AB21" s="7"/>
      <c r="AC21" s="1"/>
      <c r="AD21" s="7"/>
      <c r="AG21" s="2">
        <v>17</v>
      </c>
      <c r="AH21" s="1"/>
      <c r="AI21" s="3"/>
      <c r="AJ21" s="1"/>
      <c r="AK21" s="7"/>
      <c r="AL21" s="1"/>
      <c r="AM21" s="7"/>
      <c r="AN21" s="1"/>
      <c r="AO21" s="9"/>
      <c r="AP21" s="1"/>
      <c r="AQ21" s="7"/>
      <c r="AR21" s="1"/>
      <c r="AS21" s="7"/>
      <c r="AT21" s="1"/>
      <c r="AU21" s="7"/>
      <c r="AV21" s="1"/>
      <c r="AW21" s="7"/>
      <c r="AX21" s="1"/>
      <c r="AY21" s="7"/>
      <c r="AZ21" s="1"/>
      <c r="BA21" s="7"/>
      <c r="BB21" s="1"/>
      <c r="BC21" s="7"/>
    </row>
    <row r="22" spans="2:55" x14ac:dyDescent="0.25">
      <c r="B22" s="2">
        <v>18</v>
      </c>
      <c r="C22" s="1"/>
      <c r="D22" s="8"/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Q22" s="1"/>
      <c r="R22" s="7"/>
      <c r="S22" s="26"/>
      <c r="T22" s="7"/>
      <c r="U22" s="1"/>
      <c r="V22" s="7"/>
      <c r="W22" s="1"/>
      <c r="X22" s="7"/>
      <c r="Y22" s="1"/>
      <c r="Z22" s="7"/>
      <c r="AA22" s="1"/>
      <c r="AB22" s="7"/>
      <c r="AC22" s="1"/>
      <c r="AD22" s="7"/>
      <c r="AG22" s="2">
        <v>18</v>
      </c>
      <c r="AH22" s="1"/>
      <c r="AI22" s="3"/>
      <c r="AJ22" s="1"/>
      <c r="AK22" s="7"/>
      <c r="AL22" s="1"/>
      <c r="AM22" s="7"/>
      <c r="AN22" s="1"/>
      <c r="AO22" s="9"/>
      <c r="AP22" s="1"/>
      <c r="AQ22" s="7"/>
      <c r="AR22" s="1"/>
      <c r="AS22" s="7"/>
      <c r="AT22" s="1"/>
      <c r="AU22" s="7"/>
      <c r="AV22" s="1"/>
      <c r="AW22" s="7"/>
      <c r="AX22" s="1"/>
      <c r="AY22" s="7"/>
      <c r="AZ22" s="1"/>
      <c r="BA22" s="7"/>
      <c r="BB22" s="1"/>
      <c r="BC22" s="7"/>
    </row>
    <row r="23" spans="2:55" x14ac:dyDescent="0.25">
      <c r="B23" s="2">
        <v>19</v>
      </c>
      <c r="C23" s="1"/>
      <c r="D23" s="8"/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Q23" s="1"/>
      <c r="R23" s="7"/>
      <c r="S23" s="26"/>
      <c r="T23" s="7"/>
      <c r="U23" s="1"/>
      <c r="V23" s="7"/>
      <c r="W23" s="1"/>
      <c r="X23" s="7"/>
      <c r="Y23" s="1"/>
      <c r="Z23" s="7"/>
      <c r="AA23" s="1"/>
      <c r="AB23" s="7"/>
      <c r="AC23" s="1"/>
      <c r="AD23" s="7"/>
      <c r="AG23" s="2">
        <v>19</v>
      </c>
      <c r="AH23" s="1"/>
      <c r="AI23" s="3"/>
      <c r="AJ23" s="1"/>
      <c r="AK23" s="7"/>
      <c r="AL23" s="1"/>
      <c r="AM23" s="7"/>
      <c r="AN23" s="1"/>
      <c r="AO23" s="9"/>
      <c r="AP23" s="1"/>
      <c r="AQ23" s="7"/>
      <c r="AR23" s="1"/>
      <c r="AS23" s="7"/>
      <c r="AT23" s="1"/>
      <c r="AU23" s="7"/>
      <c r="AV23" s="1"/>
      <c r="AW23" s="7"/>
      <c r="AX23" s="1"/>
      <c r="AY23" s="7"/>
      <c r="AZ23" s="1"/>
      <c r="BA23" s="7"/>
      <c r="BB23" s="1"/>
      <c r="BC23" s="7"/>
    </row>
    <row r="24" spans="2:55" x14ac:dyDescent="0.25">
      <c r="B24" s="2">
        <v>20</v>
      </c>
      <c r="C24" s="1"/>
      <c r="D24" s="8"/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Q24" s="1"/>
      <c r="R24" s="7"/>
      <c r="S24" s="26"/>
      <c r="T24" s="7"/>
      <c r="U24" s="1"/>
      <c r="V24" s="7"/>
      <c r="W24" s="1"/>
      <c r="X24" s="7"/>
      <c r="Y24" s="1"/>
      <c r="Z24" s="7"/>
      <c r="AA24" s="1"/>
      <c r="AB24" s="7"/>
      <c r="AC24" s="1"/>
      <c r="AD24" s="7"/>
      <c r="AG24" s="2">
        <v>20</v>
      </c>
      <c r="AH24" s="1"/>
      <c r="AI24" s="3"/>
      <c r="AJ24" s="1"/>
      <c r="AK24" s="7"/>
      <c r="AL24" s="1"/>
      <c r="AM24" s="7"/>
      <c r="AN24" s="1"/>
      <c r="AO24" s="9"/>
      <c r="AP24" s="1"/>
      <c r="AQ24" s="7"/>
      <c r="AR24" s="1"/>
      <c r="AS24" s="7"/>
      <c r="AT24" s="1"/>
      <c r="AU24" s="7"/>
      <c r="AV24" s="1"/>
      <c r="AW24" s="7"/>
      <c r="AX24" s="1"/>
      <c r="AY24" s="7"/>
      <c r="AZ24" s="1"/>
      <c r="BA24" s="7"/>
      <c r="BB24" s="1"/>
      <c r="BC24" s="7"/>
    </row>
    <row r="27" spans="2:55" ht="15" customHeight="1" x14ac:dyDescent="0.25">
      <c r="AM27"/>
      <c r="AO27"/>
      <c r="AQ27"/>
      <c r="AS27"/>
    </row>
    <row r="28" spans="2:55" ht="15" customHeight="1" x14ac:dyDescent="0.25">
      <c r="L28"/>
      <c r="N28"/>
      <c r="Q28"/>
      <c r="AK28"/>
      <c r="AM28"/>
      <c r="AO28"/>
      <c r="AQ28"/>
      <c r="AS28"/>
    </row>
    <row r="29" spans="2:55" x14ac:dyDescent="0.25">
      <c r="L29"/>
      <c r="N29"/>
      <c r="Q29"/>
      <c r="AK29"/>
      <c r="AM29"/>
      <c r="AO29"/>
      <c r="AQ29"/>
      <c r="AS29"/>
    </row>
    <row r="30" spans="2:55" x14ac:dyDescent="0.25">
      <c r="L30"/>
      <c r="N30"/>
      <c r="Q30"/>
      <c r="AK30"/>
      <c r="AM30"/>
      <c r="AO30"/>
      <c r="AQ30"/>
      <c r="AS30"/>
    </row>
    <row r="31" spans="2:55" x14ac:dyDescent="0.25">
      <c r="L31"/>
      <c r="N31"/>
      <c r="Q31"/>
      <c r="AK31"/>
      <c r="AM31"/>
      <c r="AO31"/>
      <c r="AQ31"/>
      <c r="AS31"/>
    </row>
    <row r="32" spans="2:55" x14ac:dyDescent="0.25">
      <c r="L32"/>
      <c r="N32"/>
      <c r="Q32"/>
      <c r="AK32"/>
      <c r="AM32"/>
      <c r="AO32"/>
      <c r="AQ32"/>
      <c r="AS32"/>
    </row>
    <row r="33" spans="12:45" x14ac:dyDescent="0.25">
      <c r="L33"/>
      <c r="N33"/>
      <c r="Q33"/>
      <c r="AK33"/>
      <c r="AM33"/>
      <c r="AO33"/>
      <c r="AQ33"/>
      <c r="AS33"/>
    </row>
    <row r="34" spans="12:45" x14ac:dyDescent="0.25">
      <c r="L34"/>
      <c r="N34"/>
      <c r="Q34"/>
      <c r="AK34"/>
      <c r="AM34"/>
      <c r="AO34"/>
      <c r="AQ34"/>
      <c r="AS34"/>
    </row>
    <row r="35" spans="12:45" x14ac:dyDescent="0.25">
      <c r="L35"/>
      <c r="N35"/>
      <c r="Q35"/>
      <c r="AK35"/>
      <c r="AM35"/>
      <c r="AO35"/>
      <c r="AQ35"/>
      <c r="AS35"/>
    </row>
    <row r="36" spans="12:45" x14ac:dyDescent="0.25">
      <c r="L36"/>
      <c r="N36"/>
      <c r="Q36"/>
      <c r="AK36"/>
      <c r="AM36"/>
      <c r="AO36"/>
      <c r="AQ36"/>
      <c r="AS36"/>
    </row>
    <row r="37" spans="12:45" x14ac:dyDescent="0.25">
      <c r="L37"/>
      <c r="N37"/>
      <c r="Q37"/>
      <c r="AK37"/>
      <c r="AM37"/>
      <c r="AO37"/>
      <c r="AQ37"/>
      <c r="AS37"/>
    </row>
    <row r="38" spans="12:45" x14ac:dyDescent="0.25">
      <c r="L38"/>
      <c r="N38"/>
      <c r="Q38"/>
      <c r="AK38"/>
      <c r="AM38"/>
      <c r="AO38"/>
      <c r="AQ38"/>
      <c r="AS38"/>
    </row>
    <row r="39" spans="12:45" x14ac:dyDescent="0.25">
      <c r="L39"/>
      <c r="N39"/>
      <c r="Q39"/>
      <c r="AK39"/>
      <c r="AM39"/>
      <c r="AO39"/>
      <c r="AQ39"/>
      <c r="AS39"/>
    </row>
    <row r="40" spans="12:45" x14ac:dyDescent="0.25">
      <c r="L40"/>
      <c r="N40"/>
      <c r="Q40"/>
      <c r="AK40"/>
      <c r="AM40"/>
      <c r="AO40"/>
      <c r="AQ40"/>
      <c r="AS40"/>
    </row>
    <row r="41" spans="12:45" x14ac:dyDescent="0.25">
      <c r="L41"/>
      <c r="N41"/>
      <c r="Q41"/>
      <c r="AK41"/>
      <c r="AM41"/>
      <c r="AO41"/>
      <c r="AQ41"/>
      <c r="AS41"/>
    </row>
    <row r="42" spans="12:45" x14ac:dyDescent="0.25">
      <c r="L42"/>
      <c r="N42"/>
      <c r="Q42"/>
      <c r="AK42"/>
      <c r="AM42"/>
      <c r="AO42"/>
      <c r="AQ42"/>
      <c r="AS42"/>
    </row>
    <row r="43" spans="12:45" x14ac:dyDescent="0.25">
      <c r="L43"/>
      <c r="N43"/>
      <c r="Q43"/>
      <c r="AK43"/>
      <c r="AM43"/>
      <c r="AO43"/>
      <c r="AQ43"/>
      <c r="AS43"/>
    </row>
    <row r="44" spans="12:45" x14ac:dyDescent="0.25">
      <c r="L44"/>
      <c r="N44"/>
      <c r="Q44"/>
      <c r="AK44"/>
      <c r="AM44"/>
      <c r="AO44"/>
      <c r="AQ44"/>
      <c r="AS44"/>
    </row>
    <row r="45" spans="12:45" x14ac:dyDescent="0.25">
      <c r="L45"/>
      <c r="N45"/>
      <c r="Q45"/>
      <c r="AK45"/>
      <c r="AM45"/>
      <c r="AO45"/>
      <c r="AQ45"/>
      <c r="AS45"/>
    </row>
    <row r="46" spans="12:45" x14ac:dyDescent="0.25">
      <c r="L46"/>
      <c r="N46"/>
      <c r="Q46"/>
      <c r="AK46"/>
      <c r="AM46"/>
      <c r="AO46"/>
      <c r="AQ46"/>
      <c r="AS46"/>
    </row>
    <row r="47" spans="12:45" x14ac:dyDescent="0.25">
      <c r="L47"/>
      <c r="N47"/>
      <c r="Q47"/>
      <c r="AK47"/>
      <c r="AM47"/>
      <c r="AO47"/>
      <c r="AQ47"/>
      <c r="AS47"/>
    </row>
    <row r="48" spans="12:45" x14ac:dyDescent="0.25">
      <c r="L48"/>
      <c r="N48"/>
      <c r="Q48"/>
      <c r="AK48"/>
      <c r="AM48"/>
      <c r="AO48"/>
      <c r="AQ48"/>
      <c r="AS48"/>
    </row>
    <row r="49" spans="12:45" x14ac:dyDescent="0.25">
      <c r="L49"/>
      <c r="N49"/>
      <c r="Q49"/>
      <c r="R49" s="5"/>
      <c r="T49" s="5"/>
      <c r="V49" s="5"/>
      <c r="X49" s="5"/>
      <c r="Z49" s="5"/>
      <c r="AK49"/>
      <c r="AM49"/>
      <c r="AO49"/>
      <c r="AQ49"/>
      <c r="AS49"/>
    </row>
  </sheetData>
  <sortState xmlns:xlrd2="http://schemas.microsoft.com/office/spreadsheetml/2017/richdata2" ref="C5:AB24">
    <sortCondition descending="1" ref="D5:D24"/>
  </sortState>
  <mergeCells count="25">
    <mergeCell ref="BB3:BC3"/>
    <mergeCell ref="AG2:BC2"/>
    <mergeCell ref="Q3:R3"/>
    <mergeCell ref="AA3:AB3"/>
    <mergeCell ref="AC3:AD3"/>
    <mergeCell ref="B2:AD2"/>
    <mergeCell ref="AZ3:BA3"/>
    <mergeCell ref="U3:V3"/>
    <mergeCell ref="Y3:Z3"/>
    <mergeCell ref="AR3:AS3"/>
    <mergeCell ref="O3:P3"/>
    <mergeCell ref="AT3:AU3"/>
    <mergeCell ref="E3:F3"/>
    <mergeCell ref="G3:H3"/>
    <mergeCell ref="I3:J3"/>
    <mergeCell ref="AX3:AY3"/>
    <mergeCell ref="AP3:AQ3"/>
    <mergeCell ref="K3:L3"/>
    <mergeCell ref="M3:N3"/>
    <mergeCell ref="AJ3:AK3"/>
    <mergeCell ref="AL3:AM3"/>
    <mergeCell ref="AN3:AO3"/>
    <mergeCell ref="W3:X3"/>
    <mergeCell ref="S3:T3"/>
    <mergeCell ref="AV3:AW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B5AE-298E-4B3F-A3EA-E54176DBD635}">
  <dimension ref="B2:AI48"/>
  <sheetViews>
    <sheetView zoomScale="69" workbookViewId="0">
      <selection activeCell="I9" sqref="I9"/>
    </sheetView>
  </sheetViews>
  <sheetFormatPr defaultRowHeight="15" x14ac:dyDescent="0.25"/>
  <cols>
    <col min="3" max="3" width="18.85546875" bestFit="1" customWidth="1"/>
    <col min="4" max="4" width="13.85546875" style="5" bestFit="1" customWidth="1"/>
    <col min="6" max="8" width="9.140625" style="5"/>
    <col min="10" max="10" width="9.140625" style="5"/>
    <col min="12" max="12" width="9.140625" style="5"/>
    <col min="14" max="14" width="9.140625" style="5"/>
    <col min="16" max="16" width="9.140625" style="5"/>
    <col min="18" max="18" width="9.140625" style="5"/>
    <col min="22" max="22" width="21" bestFit="1" customWidth="1"/>
    <col min="27" max="27" width="9.140625" style="5"/>
    <col min="29" max="29" width="9.140625" style="5"/>
    <col min="31" max="31" width="9.140625" style="5"/>
  </cols>
  <sheetData>
    <row r="2" spans="2:35" ht="28.5" x14ac:dyDescent="0.45">
      <c r="B2" s="35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U2" s="35" t="s">
        <v>57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2:35" ht="78" x14ac:dyDescent="0.25">
      <c r="B3" s="4" t="s">
        <v>0</v>
      </c>
      <c r="C3" s="2" t="s">
        <v>1</v>
      </c>
      <c r="D3" s="8" t="s">
        <v>3</v>
      </c>
      <c r="E3" s="49" t="s">
        <v>4</v>
      </c>
      <c r="F3" s="49"/>
      <c r="G3" s="42" t="s">
        <v>124</v>
      </c>
      <c r="H3" s="42"/>
      <c r="I3" s="42" t="s">
        <v>103</v>
      </c>
      <c r="J3" s="42"/>
      <c r="K3" s="43" t="s">
        <v>89</v>
      </c>
      <c r="L3" s="44"/>
      <c r="M3" s="42" t="s">
        <v>102</v>
      </c>
      <c r="N3" s="42"/>
      <c r="O3" s="59" t="s">
        <v>78</v>
      </c>
      <c r="P3" s="59"/>
      <c r="Q3" s="45"/>
      <c r="R3" s="46"/>
      <c r="U3" s="4" t="s">
        <v>0</v>
      </c>
      <c r="V3" s="2" t="s">
        <v>1</v>
      </c>
      <c r="W3" s="3" t="s">
        <v>3</v>
      </c>
      <c r="X3" s="49" t="s">
        <v>4</v>
      </c>
      <c r="Y3" s="49"/>
      <c r="Z3" s="42" t="s">
        <v>74</v>
      </c>
      <c r="AA3" s="42"/>
      <c r="AB3" s="42" t="s">
        <v>75</v>
      </c>
      <c r="AC3" s="42"/>
      <c r="AD3" s="42" t="s">
        <v>91</v>
      </c>
      <c r="AE3" s="42"/>
      <c r="AF3" s="60"/>
      <c r="AG3" s="60"/>
      <c r="AH3" s="38"/>
      <c r="AI3" s="39"/>
    </row>
    <row r="4" spans="2:35" x14ac:dyDescent="0.25">
      <c r="B4" s="2"/>
      <c r="C4" s="2" t="s">
        <v>8</v>
      </c>
      <c r="D4" s="8" t="s">
        <v>7</v>
      </c>
      <c r="E4" s="2" t="s">
        <v>5</v>
      </c>
      <c r="F4" s="6" t="s">
        <v>6</v>
      </c>
      <c r="G4" s="32" t="s">
        <v>5</v>
      </c>
      <c r="H4" s="6" t="s">
        <v>6</v>
      </c>
      <c r="I4" s="20" t="s">
        <v>5</v>
      </c>
      <c r="J4" s="6" t="s">
        <v>6</v>
      </c>
      <c r="K4" s="20" t="s">
        <v>5</v>
      </c>
      <c r="L4" s="6" t="s">
        <v>6</v>
      </c>
      <c r="M4" s="20" t="s">
        <v>5</v>
      </c>
      <c r="N4" s="6" t="s">
        <v>6</v>
      </c>
      <c r="O4" s="2" t="s">
        <v>5</v>
      </c>
      <c r="P4" s="6" t="s">
        <v>6</v>
      </c>
      <c r="Q4" s="2"/>
      <c r="R4" s="6"/>
      <c r="U4" s="2"/>
      <c r="V4" s="2" t="s">
        <v>8</v>
      </c>
      <c r="W4" s="3" t="s">
        <v>7</v>
      </c>
      <c r="X4" s="2" t="s">
        <v>5</v>
      </c>
      <c r="Y4" s="2" t="s">
        <v>6</v>
      </c>
      <c r="Z4" s="2" t="s">
        <v>5</v>
      </c>
      <c r="AA4" s="6" t="s">
        <v>6</v>
      </c>
      <c r="AB4" s="2" t="s">
        <v>5</v>
      </c>
      <c r="AC4" s="6" t="s">
        <v>6</v>
      </c>
      <c r="AD4" s="2" t="s">
        <v>5</v>
      </c>
      <c r="AE4" s="6" t="s">
        <v>6</v>
      </c>
      <c r="AF4" s="2" t="s">
        <v>5</v>
      </c>
      <c r="AG4" s="2" t="s">
        <v>6</v>
      </c>
      <c r="AH4" s="2" t="s">
        <v>5</v>
      </c>
      <c r="AI4" s="2" t="s">
        <v>6</v>
      </c>
    </row>
    <row r="5" spans="2:35" x14ac:dyDescent="0.25">
      <c r="B5" s="2">
        <v>1</v>
      </c>
      <c r="C5" s="1" t="s">
        <v>20</v>
      </c>
      <c r="D5" s="8">
        <f>F5+J5+L5+N5+P5+R5+H5</f>
        <v>649.58758109360519</v>
      </c>
      <c r="E5" s="1" t="s">
        <v>64</v>
      </c>
      <c r="F5" s="7"/>
      <c r="G5" s="1">
        <v>5</v>
      </c>
      <c r="H5" s="7">
        <f>(((26-G5+1)/26)*300)</f>
        <v>253.84615384615384</v>
      </c>
      <c r="I5" s="1" t="s">
        <v>64</v>
      </c>
      <c r="J5" s="7"/>
      <c r="K5" s="1">
        <v>54</v>
      </c>
      <c r="L5" s="7">
        <f>(((83-K5+1)/83)*300)</f>
        <v>108.43373493975903</v>
      </c>
      <c r="M5" s="1">
        <v>24</v>
      </c>
      <c r="N5" s="7">
        <f>(((52-M5+1)/52)*300)</f>
        <v>167.30769230769232</v>
      </c>
      <c r="O5" s="1">
        <v>3</v>
      </c>
      <c r="P5" s="7">
        <f>(((10-O5+1)/10)*150)</f>
        <v>120</v>
      </c>
      <c r="Q5" s="1"/>
      <c r="R5" s="7"/>
      <c r="U5" s="2">
        <v>1</v>
      </c>
      <c r="V5" s="1" t="s">
        <v>66</v>
      </c>
      <c r="W5" s="8">
        <f>Y5+AA5+AC5+AE5+AG5+AI5</f>
        <v>304.93236398936392</v>
      </c>
      <c r="X5" s="1">
        <v>2</v>
      </c>
      <c r="Y5" s="9">
        <f>(((4-X5+1)/4)*150)</f>
        <v>112.5</v>
      </c>
      <c r="Z5" s="1">
        <v>20</v>
      </c>
      <c r="AA5" s="7">
        <f>(((29-Z5+1)/29)*300)</f>
        <v>103.44827586206897</v>
      </c>
      <c r="AB5" s="1">
        <v>63</v>
      </c>
      <c r="AC5" s="7">
        <f>(((86-AB5+1)/86)*300)</f>
        <v>83.720930232558132</v>
      </c>
      <c r="AD5" s="1">
        <v>57</v>
      </c>
      <c r="AE5" s="7">
        <f>(((57-AD5+1)/57)*300)</f>
        <v>5.2631578947368416</v>
      </c>
      <c r="AF5" s="1"/>
      <c r="AG5" s="9"/>
      <c r="AH5" s="1"/>
      <c r="AI5" s="9"/>
    </row>
    <row r="6" spans="2:35" x14ac:dyDescent="0.25">
      <c r="B6" s="2">
        <v>2</v>
      </c>
      <c r="C6" s="1" t="s">
        <v>65</v>
      </c>
      <c r="D6" s="8">
        <f t="shared" ref="D6:D24" si="0">F6+J6+L6+N6+P6+R6</f>
        <v>485.51899907321592</v>
      </c>
      <c r="E6" s="1">
        <v>1</v>
      </c>
      <c r="F6" s="7">
        <f>(((16-E6+1)/16)*150)</f>
        <v>150</v>
      </c>
      <c r="G6" s="1" t="s">
        <v>64</v>
      </c>
      <c r="H6" s="7"/>
      <c r="I6" s="1" t="s">
        <v>64</v>
      </c>
      <c r="J6" s="7"/>
      <c r="K6" s="1">
        <v>63</v>
      </c>
      <c r="L6" s="7">
        <f>(((83-K6+1)/83)*300)</f>
        <v>75.903614457831324</v>
      </c>
      <c r="M6" s="1">
        <v>34</v>
      </c>
      <c r="N6" s="7">
        <f>(((52-M6+1)/52)*300)</f>
        <v>109.61538461538461</v>
      </c>
      <c r="O6" s="1">
        <v>1</v>
      </c>
      <c r="P6" s="7">
        <f>(((10-O6+1)/10)*150)</f>
        <v>150</v>
      </c>
      <c r="Q6" s="1"/>
      <c r="R6" s="7"/>
      <c r="U6" s="2">
        <v>2</v>
      </c>
      <c r="V6" s="1" t="s">
        <v>24</v>
      </c>
      <c r="W6" s="8">
        <f>AE6+Y6</f>
        <v>80.263157894736835</v>
      </c>
      <c r="X6" s="1">
        <v>3</v>
      </c>
      <c r="Y6" s="9">
        <f>(((4-X6+1)/4)*150)</f>
        <v>75</v>
      </c>
      <c r="Z6" s="1" t="s">
        <v>64</v>
      </c>
      <c r="AA6" s="7"/>
      <c r="AB6" s="1" t="s">
        <v>64</v>
      </c>
      <c r="AC6" s="7"/>
      <c r="AD6" s="1">
        <v>57</v>
      </c>
      <c r="AE6" s="7">
        <f>(((57-AD6+1)/57)*300)</f>
        <v>5.2631578947368416</v>
      </c>
      <c r="AF6" s="1"/>
      <c r="AG6" s="9"/>
      <c r="AH6" s="1"/>
      <c r="AI6" s="9"/>
    </row>
    <row r="7" spans="2:35" x14ac:dyDescent="0.25">
      <c r="B7" s="2">
        <v>3</v>
      </c>
      <c r="C7" s="1" t="s">
        <v>17</v>
      </c>
      <c r="D7" s="8">
        <f t="shared" si="0"/>
        <v>407.54749768303986</v>
      </c>
      <c r="E7" s="1">
        <v>3</v>
      </c>
      <c r="F7" s="7">
        <f>(((16-E7+1)/16)*150)</f>
        <v>131.25</v>
      </c>
      <c r="G7" s="1" t="s">
        <v>64</v>
      </c>
      <c r="H7" s="7"/>
      <c r="I7" s="1" t="s">
        <v>64</v>
      </c>
      <c r="J7" s="7"/>
      <c r="K7" s="1">
        <v>73</v>
      </c>
      <c r="L7" s="7">
        <f>(((83-K7+1)/83)*300)</f>
        <v>39.759036144578317</v>
      </c>
      <c r="M7" s="1">
        <v>25</v>
      </c>
      <c r="N7" s="7">
        <f>(((52-M7+1)/52)*300)</f>
        <v>161.53846153846152</v>
      </c>
      <c r="O7" s="1">
        <v>6</v>
      </c>
      <c r="P7" s="7">
        <f>(((10-O7+1)/10)*150)</f>
        <v>75</v>
      </c>
      <c r="Q7" s="1"/>
      <c r="R7" s="7"/>
      <c r="U7" s="2">
        <v>3</v>
      </c>
      <c r="V7" s="1" t="s">
        <v>22</v>
      </c>
      <c r="W7" s="8">
        <f>Y7+AA7+AC7+AE7+AG7+AI7</f>
        <v>31.03448275862069</v>
      </c>
      <c r="X7" s="1" t="s">
        <v>64</v>
      </c>
      <c r="Y7" s="20"/>
      <c r="Z7" s="1">
        <v>27</v>
      </c>
      <c r="AA7" s="7">
        <f>(((29-Z7+1)/29)*300)</f>
        <v>31.03448275862069</v>
      </c>
      <c r="AB7" s="1"/>
      <c r="AC7" s="7"/>
      <c r="AD7" s="1"/>
      <c r="AE7" s="7"/>
      <c r="AF7" s="1"/>
      <c r="AG7" s="9"/>
      <c r="AH7" s="1"/>
      <c r="AI7" s="9"/>
    </row>
    <row r="8" spans="2:35" x14ac:dyDescent="0.25">
      <c r="B8" s="2">
        <v>4</v>
      </c>
      <c r="C8" s="1" t="s">
        <v>10</v>
      </c>
      <c r="D8" s="8">
        <f t="shared" si="0"/>
        <v>275.625</v>
      </c>
      <c r="E8" s="1">
        <v>2</v>
      </c>
      <c r="F8" s="7">
        <f>(((16-E8+1)/16)*150)</f>
        <v>140.625</v>
      </c>
      <c r="G8" s="1" t="s">
        <v>64</v>
      </c>
      <c r="H8" s="7"/>
      <c r="I8" s="1" t="s">
        <v>64</v>
      </c>
      <c r="J8" s="7"/>
      <c r="K8" s="1" t="s">
        <v>64</v>
      </c>
      <c r="L8" s="7"/>
      <c r="M8" s="1" t="s">
        <v>64</v>
      </c>
      <c r="N8" s="7"/>
      <c r="O8" s="1">
        <v>2</v>
      </c>
      <c r="P8" s="7">
        <f>(((10-O8+1)/10)*150)</f>
        <v>135</v>
      </c>
      <c r="Q8" s="1"/>
      <c r="R8" s="7"/>
      <c r="U8" s="2">
        <v>4</v>
      </c>
      <c r="V8" s="1"/>
      <c r="W8" s="3"/>
      <c r="X8" s="1"/>
      <c r="Y8" s="9"/>
      <c r="Z8" s="1"/>
      <c r="AA8" s="7"/>
      <c r="AB8" s="1"/>
      <c r="AC8" s="7"/>
      <c r="AD8" s="1"/>
      <c r="AE8" s="7"/>
      <c r="AF8" s="1"/>
      <c r="AG8" s="9"/>
      <c r="AH8" s="1"/>
      <c r="AI8" s="9"/>
    </row>
    <row r="9" spans="2:35" x14ac:dyDescent="0.25">
      <c r="B9" s="2">
        <v>5</v>
      </c>
      <c r="C9" s="1"/>
      <c r="D9" s="8">
        <f t="shared" si="0"/>
        <v>0</v>
      </c>
      <c r="E9" s="1"/>
      <c r="F9" s="7"/>
      <c r="G9" s="1"/>
      <c r="H9" s="7"/>
      <c r="I9" s="1"/>
      <c r="J9" s="7"/>
      <c r="K9" s="1"/>
      <c r="L9" s="7"/>
      <c r="M9" s="1"/>
      <c r="N9" s="7"/>
      <c r="O9" s="1"/>
      <c r="P9" s="7"/>
      <c r="Q9" s="1"/>
      <c r="R9" s="7"/>
      <c r="U9" s="2">
        <v>5</v>
      </c>
      <c r="V9" s="1"/>
      <c r="W9" s="3"/>
      <c r="X9" s="1"/>
      <c r="Y9" s="9"/>
      <c r="Z9" s="1"/>
      <c r="AA9" s="7"/>
      <c r="AB9" s="1"/>
      <c r="AC9" s="7"/>
      <c r="AD9" s="1"/>
      <c r="AE9" s="7"/>
      <c r="AF9" s="1"/>
      <c r="AG9" s="9"/>
      <c r="AH9" s="1"/>
      <c r="AI9" s="9"/>
    </row>
    <row r="10" spans="2:35" x14ac:dyDescent="0.25">
      <c r="B10" s="2">
        <v>6</v>
      </c>
      <c r="C10" s="1"/>
      <c r="D10" s="8">
        <f t="shared" si="0"/>
        <v>0</v>
      </c>
      <c r="E10" s="1"/>
      <c r="F10" s="7"/>
      <c r="G10" s="1"/>
      <c r="H10" s="7"/>
      <c r="I10" s="1"/>
      <c r="J10" s="7"/>
      <c r="K10" s="1"/>
      <c r="L10" s="7"/>
      <c r="M10" s="1"/>
      <c r="N10" s="7"/>
      <c r="O10" s="1"/>
      <c r="P10" s="7"/>
      <c r="Q10" s="1"/>
      <c r="R10" s="7"/>
      <c r="U10" s="2">
        <v>6</v>
      </c>
      <c r="V10" s="1"/>
      <c r="W10" s="3"/>
      <c r="X10" s="1"/>
      <c r="Y10" s="9"/>
      <c r="Z10" s="1"/>
      <c r="AA10" s="7"/>
      <c r="AB10" s="1"/>
      <c r="AC10" s="7"/>
      <c r="AD10" s="1"/>
      <c r="AE10" s="7"/>
      <c r="AF10" s="1"/>
      <c r="AG10" s="9"/>
      <c r="AH10" s="1"/>
      <c r="AI10" s="9"/>
    </row>
    <row r="11" spans="2:35" x14ac:dyDescent="0.25">
      <c r="B11" s="2">
        <v>7</v>
      </c>
      <c r="C11" s="1"/>
      <c r="D11" s="8">
        <f t="shared" si="0"/>
        <v>0</v>
      </c>
      <c r="E11" s="1"/>
      <c r="F11" s="7"/>
      <c r="G11" s="1"/>
      <c r="H11" s="7"/>
      <c r="I11" s="1"/>
      <c r="J11" s="7"/>
      <c r="K11" s="1"/>
      <c r="L11" s="7"/>
      <c r="M11" s="1"/>
      <c r="N11" s="7"/>
      <c r="O11" s="1"/>
      <c r="P11" s="7"/>
      <c r="Q11" s="1"/>
      <c r="R11" s="7"/>
      <c r="U11" s="2">
        <v>7</v>
      </c>
      <c r="V11" s="1"/>
      <c r="W11" s="3"/>
      <c r="X11" s="1"/>
      <c r="Y11" s="9"/>
      <c r="Z11" s="1"/>
      <c r="AA11" s="7"/>
      <c r="AB11" s="1"/>
      <c r="AC11" s="7"/>
      <c r="AD11" s="1"/>
      <c r="AE11" s="7"/>
      <c r="AF11" s="1"/>
      <c r="AG11" s="9"/>
      <c r="AH11" s="1"/>
      <c r="AI11" s="9"/>
    </row>
    <row r="12" spans="2:35" x14ac:dyDescent="0.25">
      <c r="B12" s="2">
        <v>8</v>
      </c>
      <c r="C12" s="1"/>
      <c r="D12" s="8">
        <f t="shared" si="0"/>
        <v>0</v>
      </c>
      <c r="E12" s="1"/>
      <c r="F12" s="7"/>
      <c r="G12" s="1"/>
      <c r="H12" s="7"/>
      <c r="I12" s="1"/>
      <c r="J12" s="7"/>
      <c r="K12" s="1"/>
      <c r="L12" s="7"/>
      <c r="M12" s="1"/>
      <c r="N12" s="7"/>
      <c r="O12" s="1"/>
      <c r="P12" s="7"/>
      <c r="Q12" s="1"/>
      <c r="R12" s="7"/>
      <c r="U12" s="2">
        <v>8</v>
      </c>
      <c r="V12" s="1"/>
      <c r="W12" s="3"/>
      <c r="X12" s="1"/>
      <c r="Y12" s="9"/>
      <c r="Z12" s="1"/>
      <c r="AA12" s="7"/>
      <c r="AB12" s="1"/>
      <c r="AC12" s="7"/>
      <c r="AD12" s="1"/>
      <c r="AE12" s="7"/>
      <c r="AF12" s="1"/>
      <c r="AG12" s="9"/>
      <c r="AH12" s="1"/>
      <c r="AI12" s="9"/>
    </row>
    <row r="13" spans="2:35" x14ac:dyDescent="0.25">
      <c r="B13" s="2">
        <v>9</v>
      </c>
      <c r="C13" s="1"/>
      <c r="D13" s="8">
        <f t="shared" si="0"/>
        <v>0</v>
      </c>
      <c r="E13" s="1"/>
      <c r="F13" s="7"/>
      <c r="G13" s="1"/>
      <c r="H13" s="7"/>
      <c r="I13" s="1"/>
      <c r="J13" s="7"/>
      <c r="K13" s="1"/>
      <c r="L13" s="7"/>
      <c r="M13" s="1"/>
      <c r="N13" s="7"/>
      <c r="O13" s="1"/>
      <c r="P13" s="7"/>
      <c r="Q13" s="1"/>
      <c r="R13" s="7"/>
      <c r="U13" s="2">
        <v>9</v>
      </c>
      <c r="V13" s="1"/>
      <c r="W13" s="3"/>
      <c r="X13" s="1"/>
      <c r="Y13" s="9"/>
      <c r="Z13" s="1"/>
      <c r="AA13" s="7"/>
      <c r="AB13" s="1"/>
      <c r="AC13" s="7"/>
      <c r="AD13" s="1"/>
      <c r="AE13" s="7"/>
      <c r="AF13" s="1"/>
      <c r="AG13" s="9"/>
      <c r="AH13" s="1"/>
      <c r="AI13" s="9"/>
    </row>
    <row r="14" spans="2:35" x14ac:dyDescent="0.25">
      <c r="B14" s="2">
        <v>10</v>
      </c>
      <c r="C14" s="1"/>
      <c r="D14" s="8">
        <f t="shared" si="0"/>
        <v>0</v>
      </c>
      <c r="E14" s="1"/>
      <c r="F14" s="7"/>
      <c r="G14" s="1"/>
      <c r="H14" s="7"/>
      <c r="I14" s="1"/>
      <c r="J14" s="7"/>
      <c r="K14" s="1"/>
      <c r="L14" s="7"/>
      <c r="M14" s="1"/>
      <c r="N14" s="7"/>
      <c r="O14" s="1"/>
      <c r="P14" s="7"/>
      <c r="Q14" s="1"/>
      <c r="R14" s="7"/>
      <c r="U14" s="2">
        <v>10</v>
      </c>
      <c r="V14" s="1"/>
      <c r="W14" s="3"/>
      <c r="X14" s="1"/>
      <c r="Y14" s="9"/>
      <c r="Z14" s="1"/>
      <c r="AA14" s="7"/>
      <c r="AB14" s="1"/>
      <c r="AC14" s="7"/>
      <c r="AD14" s="1"/>
      <c r="AE14" s="7"/>
      <c r="AF14" s="1"/>
      <c r="AG14" s="9"/>
      <c r="AH14" s="1"/>
      <c r="AI14" s="9"/>
    </row>
    <row r="15" spans="2:35" x14ac:dyDescent="0.25">
      <c r="B15" s="2">
        <v>11</v>
      </c>
      <c r="C15" s="1"/>
      <c r="D15" s="8">
        <f t="shared" si="0"/>
        <v>0</v>
      </c>
      <c r="E15" s="1"/>
      <c r="F15" s="7"/>
      <c r="G15" s="1"/>
      <c r="H15" s="7"/>
      <c r="I15" s="1"/>
      <c r="J15" s="7"/>
      <c r="K15" s="1"/>
      <c r="L15" s="7"/>
      <c r="M15" s="1"/>
      <c r="N15" s="7"/>
      <c r="O15" s="1"/>
      <c r="P15" s="7"/>
      <c r="Q15" s="1"/>
      <c r="R15" s="7"/>
      <c r="U15" s="2">
        <v>11</v>
      </c>
      <c r="V15" s="1"/>
      <c r="W15" s="3"/>
      <c r="X15" s="1"/>
      <c r="Y15" s="9"/>
      <c r="Z15" s="1"/>
      <c r="AA15" s="7"/>
      <c r="AB15" s="1"/>
      <c r="AC15" s="7"/>
      <c r="AD15" s="1"/>
      <c r="AE15" s="7"/>
      <c r="AF15" s="1"/>
      <c r="AG15" s="9"/>
      <c r="AH15" s="1"/>
      <c r="AI15" s="9"/>
    </row>
    <row r="16" spans="2:35" x14ac:dyDescent="0.25">
      <c r="B16" s="2">
        <v>12</v>
      </c>
      <c r="C16" s="1"/>
      <c r="D16" s="8">
        <f t="shared" si="0"/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Q16" s="1"/>
      <c r="R16" s="7"/>
      <c r="U16" s="2">
        <v>12</v>
      </c>
      <c r="V16" s="1"/>
      <c r="W16" s="3"/>
      <c r="X16" s="1"/>
      <c r="Y16" s="9"/>
      <c r="Z16" s="1"/>
      <c r="AA16" s="7"/>
      <c r="AB16" s="1"/>
      <c r="AC16" s="7"/>
      <c r="AD16" s="1"/>
      <c r="AE16" s="7"/>
      <c r="AF16" s="1"/>
      <c r="AG16" s="9"/>
      <c r="AH16" s="1"/>
      <c r="AI16" s="9"/>
    </row>
    <row r="17" spans="2:35" x14ac:dyDescent="0.25">
      <c r="B17" s="2">
        <v>13</v>
      </c>
      <c r="C17" s="1"/>
      <c r="D17" s="8">
        <f t="shared" si="0"/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Q17" s="1"/>
      <c r="R17" s="7"/>
      <c r="U17" s="2">
        <v>13</v>
      </c>
      <c r="V17" s="1"/>
      <c r="W17" s="3"/>
      <c r="X17" s="1"/>
      <c r="Y17" s="9"/>
      <c r="Z17" s="1"/>
      <c r="AA17" s="7"/>
      <c r="AB17" s="1"/>
      <c r="AC17" s="7"/>
      <c r="AD17" s="1"/>
      <c r="AE17" s="7"/>
      <c r="AF17" s="1"/>
      <c r="AG17" s="9"/>
      <c r="AH17" s="1"/>
      <c r="AI17" s="9"/>
    </row>
    <row r="18" spans="2:35" x14ac:dyDescent="0.25">
      <c r="B18" s="2">
        <v>14</v>
      </c>
      <c r="C18" s="1"/>
      <c r="D18" s="8">
        <f t="shared" si="0"/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Q18" s="1"/>
      <c r="R18" s="7"/>
      <c r="U18" s="2">
        <v>14</v>
      </c>
      <c r="V18" s="1"/>
      <c r="W18" s="3"/>
      <c r="X18" s="1"/>
      <c r="Y18" s="9"/>
      <c r="Z18" s="1"/>
      <c r="AA18" s="7"/>
      <c r="AB18" s="1"/>
      <c r="AC18" s="7"/>
      <c r="AD18" s="1"/>
      <c r="AE18" s="7"/>
      <c r="AF18" s="1"/>
      <c r="AG18" s="9"/>
      <c r="AH18" s="1"/>
      <c r="AI18" s="9"/>
    </row>
    <row r="19" spans="2:35" x14ac:dyDescent="0.25">
      <c r="B19" s="2">
        <v>15</v>
      </c>
      <c r="C19" s="1"/>
      <c r="D19" s="8">
        <f t="shared" si="0"/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Q19" s="1"/>
      <c r="R19" s="7"/>
      <c r="U19" s="2">
        <v>15</v>
      </c>
      <c r="V19" s="1"/>
      <c r="W19" s="3"/>
      <c r="X19" s="1"/>
      <c r="Y19" s="9"/>
      <c r="Z19" s="1"/>
      <c r="AA19" s="7"/>
      <c r="AB19" s="1"/>
      <c r="AC19" s="7"/>
      <c r="AD19" s="1"/>
      <c r="AE19" s="7"/>
      <c r="AF19" s="1"/>
      <c r="AG19" s="9"/>
      <c r="AH19" s="1"/>
      <c r="AI19" s="9"/>
    </row>
    <row r="20" spans="2:35" x14ac:dyDescent="0.25">
      <c r="B20" s="2">
        <v>16</v>
      </c>
      <c r="C20" s="1"/>
      <c r="D20" s="8">
        <f t="shared" si="0"/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Q20" s="1"/>
      <c r="R20" s="7"/>
      <c r="U20" s="2">
        <v>16</v>
      </c>
      <c r="V20" s="1"/>
      <c r="W20" s="3"/>
      <c r="X20" s="1"/>
      <c r="Y20" s="9"/>
      <c r="Z20" s="1"/>
      <c r="AA20" s="7"/>
      <c r="AB20" s="1"/>
      <c r="AC20" s="7"/>
      <c r="AD20" s="1"/>
      <c r="AE20" s="7"/>
      <c r="AF20" s="1"/>
      <c r="AG20" s="9"/>
      <c r="AH20" s="1"/>
      <c r="AI20" s="9"/>
    </row>
    <row r="21" spans="2:35" x14ac:dyDescent="0.25">
      <c r="B21" s="2">
        <v>17</v>
      </c>
      <c r="C21" s="1"/>
      <c r="D21" s="8">
        <f t="shared" si="0"/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Q21" s="1"/>
      <c r="R21" s="7"/>
      <c r="U21" s="2">
        <v>17</v>
      </c>
      <c r="V21" s="1"/>
      <c r="W21" s="3"/>
      <c r="X21" s="1"/>
      <c r="Y21" s="9"/>
      <c r="Z21" s="1"/>
      <c r="AA21" s="7"/>
      <c r="AB21" s="1"/>
      <c r="AC21" s="7"/>
      <c r="AD21" s="1"/>
      <c r="AE21" s="7"/>
      <c r="AF21" s="1"/>
      <c r="AG21" s="9"/>
      <c r="AH21" s="1"/>
      <c r="AI21" s="9"/>
    </row>
    <row r="22" spans="2:35" x14ac:dyDescent="0.25">
      <c r="B22" s="2">
        <v>18</v>
      </c>
      <c r="C22" s="1"/>
      <c r="D22" s="8">
        <f t="shared" si="0"/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Q22" s="1"/>
      <c r="R22" s="7"/>
      <c r="U22" s="2">
        <v>18</v>
      </c>
      <c r="V22" s="1"/>
      <c r="W22" s="3"/>
      <c r="X22" s="1"/>
      <c r="Y22" s="9"/>
      <c r="Z22" s="1"/>
      <c r="AA22" s="7"/>
      <c r="AB22" s="1"/>
      <c r="AC22" s="7"/>
      <c r="AD22" s="1"/>
      <c r="AE22" s="7"/>
      <c r="AF22" s="1"/>
      <c r="AG22" s="9"/>
      <c r="AH22" s="1"/>
      <c r="AI22" s="9"/>
    </row>
    <row r="23" spans="2:35" x14ac:dyDescent="0.25">
      <c r="B23" s="2">
        <v>19</v>
      </c>
      <c r="C23" s="1"/>
      <c r="D23" s="8">
        <f t="shared" si="0"/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Q23" s="1"/>
      <c r="R23" s="7"/>
      <c r="U23" s="2">
        <v>19</v>
      </c>
      <c r="V23" s="1"/>
      <c r="W23" s="3"/>
      <c r="X23" s="1"/>
      <c r="Y23" s="9"/>
      <c r="Z23" s="1"/>
      <c r="AA23" s="7"/>
      <c r="AB23" s="1"/>
      <c r="AC23" s="7"/>
      <c r="AD23" s="1"/>
      <c r="AE23" s="7"/>
      <c r="AF23" s="1"/>
      <c r="AG23" s="9"/>
      <c r="AH23" s="1"/>
      <c r="AI23" s="9"/>
    </row>
    <row r="24" spans="2:35" x14ac:dyDescent="0.25">
      <c r="B24" s="2">
        <v>20</v>
      </c>
      <c r="C24" s="1"/>
      <c r="D24" s="8">
        <f t="shared" si="0"/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Q24" s="1"/>
      <c r="R24" s="7"/>
      <c r="U24" s="2">
        <v>20</v>
      </c>
      <c r="V24" s="1"/>
      <c r="W24" s="3"/>
      <c r="X24" s="1"/>
      <c r="Y24" s="9"/>
      <c r="Z24" s="1"/>
      <c r="AA24" s="7"/>
      <c r="AB24" s="1"/>
      <c r="AC24" s="7"/>
      <c r="AD24" s="1"/>
      <c r="AE24" s="7"/>
      <c r="AF24" s="1"/>
      <c r="AG24" s="9"/>
      <c r="AH24" s="1"/>
      <c r="AI24" s="9"/>
    </row>
    <row r="27" spans="2:35" ht="15" customHeight="1" x14ac:dyDescent="0.25">
      <c r="N27"/>
      <c r="P27"/>
      <c r="R27"/>
      <c r="U27" s="5"/>
      <c r="W27" s="5"/>
      <c r="AA27"/>
      <c r="AC27"/>
    </row>
    <row r="28" spans="2:35" x14ac:dyDescent="0.25">
      <c r="N28"/>
      <c r="P28"/>
      <c r="R28"/>
      <c r="U28" s="5"/>
      <c r="W28" s="5"/>
      <c r="AA28"/>
      <c r="AC28"/>
    </row>
    <row r="29" spans="2:35" x14ac:dyDescent="0.25">
      <c r="N29"/>
      <c r="P29"/>
      <c r="R29"/>
      <c r="U29" s="5"/>
      <c r="W29" s="5"/>
      <c r="AA29"/>
      <c r="AC29"/>
    </row>
    <row r="30" spans="2:35" x14ac:dyDescent="0.25">
      <c r="N30"/>
      <c r="P30"/>
      <c r="R30"/>
      <c r="U30" s="5"/>
      <c r="W30" s="5"/>
      <c r="AA30"/>
      <c r="AC30"/>
    </row>
    <row r="31" spans="2:35" x14ac:dyDescent="0.25">
      <c r="N31"/>
      <c r="P31"/>
      <c r="R31"/>
      <c r="U31" s="5"/>
      <c r="W31" s="5"/>
      <c r="AA31"/>
      <c r="AC31"/>
    </row>
    <row r="32" spans="2:35" x14ac:dyDescent="0.25">
      <c r="N32"/>
      <c r="P32"/>
      <c r="R32"/>
      <c r="U32" s="5"/>
      <c r="W32" s="5"/>
      <c r="AA32"/>
      <c r="AC32"/>
    </row>
    <row r="33" spans="14:29" x14ac:dyDescent="0.25">
      <c r="N33"/>
      <c r="P33"/>
      <c r="R33"/>
      <c r="U33" s="5"/>
      <c r="W33" s="5"/>
      <c r="AA33"/>
      <c r="AC33"/>
    </row>
    <row r="34" spans="14:29" x14ac:dyDescent="0.25">
      <c r="N34"/>
      <c r="P34"/>
      <c r="R34"/>
      <c r="U34" s="5"/>
      <c r="W34" s="5"/>
      <c r="AA34"/>
      <c r="AC34"/>
    </row>
    <row r="35" spans="14:29" x14ac:dyDescent="0.25">
      <c r="N35"/>
      <c r="P35"/>
      <c r="R35"/>
      <c r="U35" s="5"/>
      <c r="W35" s="5"/>
      <c r="AA35"/>
      <c r="AC35"/>
    </row>
    <row r="36" spans="14:29" x14ac:dyDescent="0.25">
      <c r="N36"/>
      <c r="P36"/>
      <c r="R36"/>
      <c r="U36" s="5"/>
      <c r="W36" s="5"/>
      <c r="AA36"/>
      <c r="AC36"/>
    </row>
    <row r="37" spans="14:29" x14ac:dyDescent="0.25">
      <c r="N37"/>
      <c r="P37"/>
      <c r="R37"/>
      <c r="U37" s="5"/>
      <c r="W37" s="5"/>
      <c r="AA37"/>
      <c r="AC37"/>
    </row>
    <row r="38" spans="14:29" x14ac:dyDescent="0.25">
      <c r="N38"/>
      <c r="P38"/>
      <c r="R38"/>
      <c r="U38" s="5"/>
      <c r="W38" s="5"/>
      <c r="AA38"/>
      <c r="AC38"/>
    </row>
    <row r="39" spans="14:29" x14ac:dyDescent="0.25">
      <c r="N39"/>
      <c r="P39"/>
      <c r="R39"/>
      <c r="U39" s="5"/>
      <c r="W39" s="5"/>
      <c r="AA39"/>
      <c r="AC39"/>
    </row>
    <row r="40" spans="14:29" x14ac:dyDescent="0.25">
      <c r="N40"/>
      <c r="P40"/>
      <c r="R40"/>
      <c r="U40" s="5"/>
      <c r="W40" s="5"/>
      <c r="AA40"/>
      <c r="AC40"/>
    </row>
    <row r="41" spans="14:29" x14ac:dyDescent="0.25">
      <c r="N41"/>
      <c r="P41"/>
      <c r="R41"/>
      <c r="U41" s="5"/>
      <c r="W41" s="5"/>
      <c r="AA41"/>
      <c r="AC41"/>
    </row>
    <row r="42" spans="14:29" x14ac:dyDescent="0.25">
      <c r="N42"/>
      <c r="P42"/>
      <c r="R42"/>
      <c r="U42" s="5"/>
      <c r="W42" s="5"/>
      <c r="AA42"/>
      <c r="AC42"/>
    </row>
    <row r="43" spans="14:29" x14ac:dyDescent="0.25">
      <c r="N43"/>
      <c r="P43"/>
      <c r="R43"/>
      <c r="U43" s="5"/>
      <c r="W43" s="5"/>
      <c r="AA43"/>
      <c r="AC43"/>
    </row>
    <row r="44" spans="14:29" x14ac:dyDescent="0.25">
      <c r="N44"/>
      <c r="P44"/>
      <c r="R44"/>
      <c r="U44" s="5"/>
      <c r="W44" s="5"/>
      <c r="AA44"/>
      <c r="AC44"/>
    </row>
    <row r="45" spans="14:29" x14ac:dyDescent="0.25">
      <c r="N45"/>
      <c r="P45"/>
      <c r="R45"/>
      <c r="U45" s="5"/>
      <c r="W45" s="5"/>
      <c r="AA45"/>
      <c r="AC45"/>
    </row>
    <row r="46" spans="14:29" x14ac:dyDescent="0.25">
      <c r="N46"/>
      <c r="P46"/>
      <c r="R46"/>
      <c r="U46" s="5"/>
      <c r="W46" s="5"/>
      <c r="AA46"/>
      <c r="AC46"/>
    </row>
    <row r="47" spans="14:29" x14ac:dyDescent="0.25">
      <c r="N47"/>
      <c r="P47"/>
      <c r="R47"/>
      <c r="U47" s="5"/>
      <c r="W47" s="5"/>
      <c r="AA47"/>
      <c r="AC47"/>
    </row>
    <row r="48" spans="14:29" x14ac:dyDescent="0.25">
      <c r="N48"/>
      <c r="P48"/>
      <c r="R48"/>
      <c r="U48" s="5"/>
      <c r="W48" s="5"/>
      <c r="AA48"/>
      <c r="AC48"/>
    </row>
  </sheetData>
  <sortState xmlns:xlrd2="http://schemas.microsoft.com/office/spreadsheetml/2017/richdata2" ref="C5:R24">
    <sortCondition descending="1" ref="D5:D24"/>
  </sortState>
  <mergeCells count="15">
    <mergeCell ref="U2:AI2"/>
    <mergeCell ref="X3:Y3"/>
    <mergeCell ref="Z3:AA3"/>
    <mergeCell ref="AB3:AC3"/>
    <mergeCell ref="AD3:AE3"/>
    <mergeCell ref="AF3:AG3"/>
    <mergeCell ref="AH3:AI3"/>
    <mergeCell ref="Q3:R3"/>
    <mergeCell ref="B2:R2"/>
    <mergeCell ref="E3:F3"/>
    <mergeCell ref="I3:J3"/>
    <mergeCell ref="K3:L3"/>
    <mergeCell ref="M3:N3"/>
    <mergeCell ref="O3:P3"/>
    <mergeCell ref="G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17B4-BE6A-4704-8828-AB084336FC8F}">
  <dimension ref="B2:AH24"/>
  <sheetViews>
    <sheetView topLeftCell="L1" zoomScale="89" workbookViewId="0">
      <selection activeCell="Z21" sqref="Z21"/>
    </sheetView>
  </sheetViews>
  <sheetFormatPr defaultRowHeight="15" x14ac:dyDescent="0.25"/>
  <cols>
    <col min="3" max="3" width="19.140625" bestFit="1" customWidth="1"/>
    <col min="4" max="4" width="13.85546875" bestFit="1" customWidth="1"/>
    <col min="21" max="21" width="18.5703125" bestFit="1" customWidth="1"/>
    <col min="22" max="22" width="14.140625" bestFit="1" customWidth="1"/>
  </cols>
  <sheetData>
    <row r="2" spans="2:34" ht="28.5" x14ac:dyDescent="0.45">
      <c r="B2" s="35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T2" s="35" t="s">
        <v>55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</row>
    <row r="3" spans="2:34" ht="78" x14ac:dyDescent="0.25">
      <c r="B3" s="4" t="s">
        <v>0</v>
      </c>
      <c r="C3" s="10" t="s">
        <v>1</v>
      </c>
      <c r="D3" s="8" t="s">
        <v>3</v>
      </c>
      <c r="E3" s="40" t="s">
        <v>109</v>
      </c>
      <c r="F3" s="40"/>
      <c r="G3" s="48" t="s">
        <v>69</v>
      </c>
      <c r="H3" s="48"/>
      <c r="I3" s="48" t="s">
        <v>76</v>
      </c>
      <c r="J3" s="48"/>
      <c r="K3" s="48" t="s">
        <v>78</v>
      </c>
      <c r="L3" s="48"/>
      <c r="M3" s="45" t="s">
        <v>81</v>
      </c>
      <c r="N3" s="46"/>
      <c r="O3" s="50" t="s">
        <v>106</v>
      </c>
      <c r="P3" s="51"/>
      <c r="T3" s="4" t="s">
        <v>0</v>
      </c>
      <c r="U3" s="10" t="s">
        <v>1</v>
      </c>
      <c r="V3" s="8" t="s">
        <v>3</v>
      </c>
      <c r="W3" s="40" t="s">
        <v>109</v>
      </c>
      <c r="X3" s="40"/>
      <c r="Y3" s="48" t="s">
        <v>69</v>
      </c>
      <c r="Z3" s="48"/>
      <c r="AA3" s="48" t="s">
        <v>76</v>
      </c>
      <c r="AB3" s="48"/>
      <c r="AC3" s="48" t="s">
        <v>78</v>
      </c>
      <c r="AD3" s="48"/>
      <c r="AE3" s="60"/>
      <c r="AF3" s="60"/>
      <c r="AG3" s="38"/>
      <c r="AH3" s="39"/>
    </row>
    <row r="4" spans="2:34" x14ac:dyDescent="0.25">
      <c r="B4" s="10"/>
      <c r="C4" s="10" t="s">
        <v>8</v>
      </c>
      <c r="D4" s="8" t="s">
        <v>7</v>
      </c>
      <c r="E4" s="10" t="s">
        <v>5</v>
      </c>
      <c r="F4" s="6" t="s">
        <v>6</v>
      </c>
      <c r="G4" s="10" t="s">
        <v>5</v>
      </c>
      <c r="H4" s="6" t="s">
        <v>6</v>
      </c>
      <c r="I4" s="10" t="s">
        <v>5</v>
      </c>
      <c r="J4" s="6" t="s">
        <v>6</v>
      </c>
      <c r="K4" s="10" t="s">
        <v>5</v>
      </c>
      <c r="L4" s="6" t="s">
        <v>6</v>
      </c>
      <c r="M4" s="17" t="s">
        <v>5</v>
      </c>
      <c r="N4" s="6" t="s">
        <v>6</v>
      </c>
      <c r="O4" s="10" t="s">
        <v>5</v>
      </c>
      <c r="P4" s="6" t="s">
        <v>6</v>
      </c>
      <c r="T4" s="10"/>
      <c r="U4" s="10" t="s">
        <v>8</v>
      </c>
      <c r="V4" s="8" t="s">
        <v>7</v>
      </c>
      <c r="W4" s="10" t="s">
        <v>5</v>
      </c>
      <c r="X4" s="6" t="s">
        <v>6</v>
      </c>
      <c r="Y4" s="10" t="s">
        <v>5</v>
      </c>
      <c r="Z4" s="6" t="s">
        <v>6</v>
      </c>
      <c r="AA4" s="10" t="s">
        <v>5</v>
      </c>
      <c r="AB4" s="6" t="s">
        <v>6</v>
      </c>
      <c r="AC4" s="10" t="s">
        <v>5</v>
      </c>
      <c r="AD4" s="6" t="s">
        <v>6</v>
      </c>
      <c r="AE4" s="10" t="s">
        <v>5</v>
      </c>
      <c r="AF4" s="6" t="s">
        <v>6</v>
      </c>
      <c r="AG4" s="10" t="s">
        <v>5</v>
      </c>
      <c r="AH4" s="6" t="s">
        <v>6</v>
      </c>
    </row>
    <row r="5" spans="2:34" x14ac:dyDescent="0.25">
      <c r="B5" s="10">
        <v>1</v>
      </c>
      <c r="C5" s="1" t="s">
        <v>36</v>
      </c>
      <c r="D5" s="8">
        <f t="shared" ref="D5:D22" si="0">F5+H5+J5+L5+N5+P5</f>
        <v>558.38907469342257</v>
      </c>
      <c r="E5" s="1">
        <v>2</v>
      </c>
      <c r="F5" s="7">
        <f>(((3-E5+1)/3)*150)</f>
        <v>100</v>
      </c>
      <c r="G5" s="1">
        <v>2</v>
      </c>
      <c r="H5" s="7">
        <f>(((6-G5+1)/6)*150)</f>
        <v>125</v>
      </c>
      <c r="I5" s="1">
        <v>39</v>
      </c>
      <c r="J5" s="7">
        <f>(((69-I5+1)/69)*100)</f>
        <v>44.927536231884055</v>
      </c>
      <c r="K5" s="1">
        <v>2</v>
      </c>
      <c r="L5" s="7">
        <f>(((13-K5+1)/13)*150)</f>
        <v>138.46153846153848</v>
      </c>
      <c r="M5" s="1">
        <v>1</v>
      </c>
      <c r="N5" s="7">
        <f>(((13-M5+1)/13)*100)</f>
        <v>100</v>
      </c>
      <c r="O5" s="1">
        <v>10</v>
      </c>
      <c r="P5" s="7">
        <f>(((18-O5+1)/18)*100)</f>
        <v>50</v>
      </c>
      <c r="T5" s="10">
        <v>1</v>
      </c>
      <c r="U5" s="1" t="s">
        <v>27</v>
      </c>
      <c r="V5" s="8">
        <f t="shared" ref="V5:V23" si="1">X5+Z5+AB5+AD5+AF5+AH5</f>
        <v>539.83050847457628</v>
      </c>
      <c r="W5" s="1">
        <v>1</v>
      </c>
      <c r="X5" s="7">
        <f>(((5-W5+1)/5)*150)</f>
        <v>150</v>
      </c>
      <c r="Y5" s="1">
        <v>1</v>
      </c>
      <c r="Z5" s="7">
        <f>(((6-Y5+1)/6)*150)</f>
        <v>150</v>
      </c>
      <c r="AA5" s="1">
        <v>7</v>
      </c>
      <c r="AB5" s="7">
        <f>(((59-AA5+1)/59)*100)</f>
        <v>89.830508474576277</v>
      </c>
      <c r="AC5" s="1">
        <v>1</v>
      </c>
      <c r="AD5" s="7">
        <f>(((13-AC5+1)/13)*150)</f>
        <v>150</v>
      </c>
      <c r="AE5" s="1"/>
      <c r="AF5" s="7"/>
      <c r="AG5" s="1"/>
      <c r="AH5" s="7"/>
    </row>
    <row r="6" spans="2:34" x14ac:dyDescent="0.25">
      <c r="B6" s="10">
        <v>2</v>
      </c>
      <c r="C6" s="1" t="s">
        <v>34</v>
      </c>
      <c r="D6" s="8">
        <f t="shared" si="0"/>
        <v>365.81196581196582</v>
      </c>
      <c r="E6" s="1">
        <v>1</v>
      </c>
      <c r="F6" s="7">
        <f>(((3-E6+1)/3)*150)</f>
        <v>150</v>
      </c>
      <c r="G6" s="1" t="s">
        <v>64</v>
      </c>
      <c r="H6" s="7"/>
      <c r="I6" s="1" t="s">
        <v>64</v>
      </c>
      <c r="J6" s="7"/>
      <c r="K6" s="1">
        <v>3</v>
      </c>
      <c r="L6" s="7">
        <f>(((13-K6+1)/13)*150)</f>
        <v>126.92307692307692</v>
      </c>
      <c r="M6" s="1" t="s">
        <v>64</v>
      </c>
      <c r="N6" s="7"/>
      <c r="O6" s="1">
        <v>3</v>
      </c>
      <c r="P6" s="7">
        <f>(((18-O6+1)/18)*100)</f>
        <v>88.888888888888886</v>
      </c>
      <c r="T6" s="10">
        <v>2</v>
      </c>
      <c r="U6" s="1" t="s">
        <v>72</v>
      </c>
      <c r="V6" s="8">
        <f t="shared" si="1"/>
        <v>203.84615384615384</v>
      </c>
      <c r="W6" s="1" t="s">
        <v>64</v>
      </c>
      <c r="X6" s="7"/>
      <c r="Y6" s="1">
        <v>3</v>
      </c>
      <c r="Z6" s="7">
        <f>(((6-Y6+1)/6)*150)</f>
        <v>100</v>
      </c>
      <c r="AA6" s="1" t="s">
        <v>64</v>
      </c>
      <c r="AB6" s="7"/>
      <c r="AC6" s="1">
        <v>5</v>
      </c>
      <c r="AD6" s="7">
        <f>(((13-AC6+1)/13)*150)</f>
        <v>103.84615384615384</v>
      </c>
      <c r="AE6" s="1"/>
      <c r="AF6" s="7"/>
      <c r="AG6" s="1"/>
      <c r="AH6" s="7"/>
    </row>
    <row r="7" spans="2:34" x14ac:dyDescent="0.25">
      <c r="B7" s="10">
        <v>3</v>
      </c>
      <c r="C7" s="1" t="s">
        <v>46</v>
      </c>
      <c r="D7" s="8">
        <f t="shared" si="0"/>
        <v>242.30769230769232</v>
      </c>
      <c r="E7" s="1">
        <v>3</v>
      </c>
      <c r="F7" s="7">
        <f>(((3-E7+1)/3)*150)</f>
        <v>50</v>
      </c>
      <c r="G7" s="1">
        <v>3</v>
      </c>
      <c r="H7" s="7">
        <f>(((6-G7+1)/6)*150)</f>
        <v>100</v>
      </c>
      <c r="I7" s="1" t="s">
        <v>64</v>
      </c>
      <c r="J7" s="7"/>
      <c r="K7" s="1">
        <v>6</v>
      </c>
      <c r="L7" s="7">
        <f>(((13-K7+1)/13)*150)</f>
        <v>92.307692307692307</v>
      </c>
      <c r="M7" s="1" t="s">
        <v>64</v>
      </c>
      <c r="N7" s="7"/>
      <c r="O7" s="1"/>
      <c r="P7" s="7"/>
      <c r="T7" s="10">
        <v>3</v>
      </c>
      <c r="U7" s="1" t="s">
        <v>41</v>
      </c>
      <c r="V7" s="8">
        <f t="shared" si="1"/>
        <v>169.23076923076923</v>
      </c>
      <c r="W7" s="1" t="s">
        <v>64</v>
      </c>
      <c r="X7" s="7"/>
      <c r="Y7" s="1">
        <v>3</v>
      </c>
      <c r="Z7" s="7">
        <f>(((6-Y7+1)/6)*150)</f>
        <v>100</v>
      </c>
      <c r="AA7" s="1" t="s">
        <v>64</v>
      </c>
      <c r="AB7" s="7"/>
      <c r="AC7" s="1">
        <v>8</v>
      </c>
      <c r="AD7" s="7">
        <f>(((13-AC7+1)/13)*150)</f>
        <v>69.230769230769241</v>
      </c>
      <c r="AE7" s="1"/>
      <c r="AF7" s="7"/>
      <c r="AG7" s="1"/>
      <c r="AH7" s="7"/>
    </row>
    <row r="8" spans="2:34" x14ac:dyDescent="0.25">
      <c r="B8" s="10">
        <v>4</v>
      </c>
      <c r="C8" s="1" t="s">
        <v>38</v>
      </c>
      <c r="D8" s="8">
        <f t="shared" si="0"/>
        <v>216.66666666666666</v>
      </c>
      <c r="E8" s="1">
        <v>3</v>
      </c>
      <c r="F8" s="7">
        <f>(((3-E8+1)/3)*150)</f>
        <v>50</v>
      </c>
      <c r="G8" s="1">
        <v>3</v>
      </c>
      <c r="H8" s="7">
        <f>(((6-G8+1)/6)*150)</f>
        <v>100</v>
      </c>
      <c r="I8" s="1" t="s">
        <v>64</v>
      </c>
      <c r="J8" s="7"/>
      <c r="K8" s="1" t="s">
        <v>64</v>
      </c>
      <c r="L8" s="7"/>
      <c r="M8" s="1" t="s">
        <v>64</v>
      </c>
      <c r="N8" s="7"/>
      <c r="O8" s="1">
        <v>7</v>
      </c>
      <c r="P8" s="7">
        <f>(((18-O8+1)/18)*100)</f>
        <v>66.666666666666657</v>
      </c>
      <c r="T8" s="10">
        <v>4</v>
      </c>
      <c r="U8" s="1" t="s">
        <v>80</v>
      </c>
      <c r="V8" s="8">
        <f t="shared" si="1"/>
        <v>154.61538461538461</v>
      </c>
      <c r="W8" s="1">
        <v>2</v>
      </c>
      <c r="X8" s="7">
        <f>(((5-W8+1)/5)*150)</f>
        <v>120</v>
      </c>
      <c r="Y8" s="1" t="s">
        <v>64</v>
      </c>
      <c r="Z8" s="7"/>
      <c r="AA8" s="1" t="s">
        <v>64</v>
      </c>
      <c r="AB8" s="7"/>
      <c r="AC8" s="1">
        <v>11</v>
      </c>
      <c r="AD8" s="7">
        <f>(((13-AC8+1)/13)*150)</f>
        <v>34.61538461538462</v>
      </c>
      <c r="AE8" s="1"/>
      <c r="AF8" s="7"/>
      <c r="AG8" s="1"/>
      <c r="AH8" s="7"/>
    </row>
    <row r="9" spans="2:34" x14ac:dyDescent="0.25">
      <c r="B9" s="10">
        <v>5</v>
      </c>
      <c r="C9" s="1" t="s">
        <v>73</v>
      </c>
      <c r="D9" s="8">
        <f t="shared" si="0"/>
        <v>130.76923076923077</v>
      </c>
      <c r="E9" s="1" t="s">
        <v>64</v>
      </c>
      <c r="F9" s="7"/>
      <c r="G9" s="1">
        <v>5</v>
      </c>
      <c r="H9" s="7">
        <f>(((6-G9+1)/6)*150)</f>
        <v>50</v>
      </c>
      <c r="I9" s="16" t="s">
        <v>77</v>
      </c>
      <c r="J9" s="7"/>
      <c r="K9" s="1">
        <v>7</v>
      </c>
      <c r="L9" s="7">
        <f>(((13-K9+1)/13)*150)</f>
        <v>80.769230769230759</v>
      </c>
      <c r="M9" s="1" t="s">
        <v>64</v>
      </c>
      <c r="N9" s="7"/>
      <c r="O9" s="1"/>
      <c r="P9" s="7"/>
      <c r="T9" s="10">
        <v>5</v>
      </c>
      <c r="U9" s="1" t="s">
        <v>71</v>
      </c>
      <c r="V9" s="8">
        <f t="shared" si="1"/>
        <v>115</v>
      </c>
      <c r="W9" s="1">
        <v>3</v>
      </c>
      <c r="X9" s="7">
        <f>(((5-W9+1)/5)*150)</f>
        <v>90</v>
      </c>
      <c r="Y9" s="1">
        <v>6</v>
      </c>
      <c r="Z9" s="7">
        <f>(((6-Y9+1)/6)*150)</f>
        <v>25</v>
      </c>
      <c r="AA9" s="1" t="s">
        <v>64</v>
      </c>
      <c r="AB9" s="7"/>
      <c r="AC9" s="1" t="s">
        <v>64</v>
      </c>
      <c r="AD9" s="7"/>
      <c r="AE9" s="1"/>
      <c r="AF9" s="7"/>
      <c r="AG9" s="1"/>
      <c r="AH9" s="7"/>
    </row>
    <row r="10" spans="2:34" x14ac:dyDescent="0.25">
      <c r="B10" s="10">
        <v>6</v>
      </c>
      <c r="C10" s="1" t="s">
        <v>44</v>
      </c>
      <c r="D10" s="8">
        <f t="shared" si="0"/>
        <v>126.92307692307692</v>
      </c>
      <c r="E10" s="1" t="s">
        <v>64</v>
      </c>
      <c r="F10" s="7"/>
      <c r="G10" s="1" t="s">
        <v>64</v>
      </c>
      <c r="H10" s="7"/>
      <c r="I10" s="1" t="s">
        <v>64</v>
      </c>
      <c r="J10" s="7"/>
      <c r="K10" s="1">
        <v>3</v>
      </c>
      <c r="L10" s="7">
        <f>(((13-K10+1)/13)*150)</f>
        <v>126.92307692307692</v>
      </c>
      <c r="M10" s="1" t="s">
        <v>64</v>
      </c>
      <c r="N10" s="7"/>
      <c r="O10" s="1"/>
      <c r="P10" s="7"/>
      <c r="T10" s="10">
        <v>6</v>
      </c>
      <c r="U10" s="1" t="s">
        <v>119</v>
      </c>
      <c r="V10" s="8">
        <f t="shared" si="1"/>
        <v>90</v>
      </c>
      <c r="W10" s="1">
        <v>3</v>
      </c>
      <c r="X10" s="7">
        <f>(((5-W10+1)/5)*150)</f>
        <v>90</v>
      </c>
      <c r="Y10" s="1"/>
      <c r="Z10" s="7"/>
      <c r="AA10" s="1"/>
      <c r="AB10" s="7"/>
      <c r="AC10" s="1"/>
      <c r="AD10" s="7"/>
      <c r="AE10" s="1"/>
      <c r="AF10" s="7"/>
      <c r="AG10" s="1"/>
      <c r="AH10" s="7"/>
    </row>
    <row r="11" spans="2:34" x14ac:dyDescent="0.25">
      <c r="B11" s="10">
        <v>7</v>
      </c>
      <c r="C11" s="1" t="s">
        <v>49</v>
      </c>
      <c r="D11" s="8">
        <f t="shared" si="0"/>
        <v>57.692307692307693</v>
      </c>
      <c r="E11" s="1" t="s">
        <v>64</v>
      </c>
      <c r="F11" s="7"/>
      <c r="G11" s="1" t="s">
        <v>64</v>
      </c>
      <c r="H11" s="7"/>
      <c r="I11" s="1" t="s">
        <v>64</v>
      </c>
      <c r="J11" s="7"/>
      <c r="K11" s="1">
        <v>9</v>
      </c>
      <c r="L11" s="7">
        <f>(((13-K11+1)/13)*150)</f>
        <v>57.692307692307693</v>
      </c>
      <c r="M11" s="1" t="s">
        <v>64</v>
      </c>
      <c r="N11" s="7"/>
      <c r="O11" s="1"/>
      <c r="P11" s="7"/>
      <c r="T11" s="10">
        <v>7</v>
      </c>
      <c r="U11" s="1" t="s">
        <v>43</v>
      </c>
      <c r="V11" s="8">
        <f t="shared" si="1"/>
        <v>50</v>
      </c>
      <c r="W11" s="1" t="s">
        <v>64</v>
      </c>
      <c r="X11" s="7"/>
      <c r="Y11" s="1">
        <v>5</v>
      </c>
      <c r="Z11" s="7">
        <f>(((6-Y11+1)/6)*150)</f>
        <v>50</v>
      </c>
      <c r="AA11" s="1" t="s">
        <v>64</v>
      </c>
      <c r="AB11" s="7"/>
      <c r="AC11" s="1" t="s">
        <v>64</v>
      </c>
      <c r="AD11" s="7"/>
      <c r="AE11" s="1"/>
      <c r="AF11" s="7"/>
      <c r="AG11" s="1"/>
      <c r="AH11" s="7"/>
    </row>
    <row r="12" spans="2:34" x14ac:dyDescent="0.25">
      <c r="B12" s="10">
        <v>8</v>
      </c>
      <c r="C12" s="1" t="s">
        <v>79</v>
      </c>
      <c r="D12" s="8">
        <f t="shared" si="0"/>
        <v>46.153846153846153</v>
      </c>
      <c r="E12" s="1" t="s">
        <v>64</v>
      </c>
      <c r="F12" s="7"/>
      <c r="G12" s="1" t="s">
        <v>64</v>
      </c>
      <c r="H12" s="7"/>
      <c r="I12" s="1" t="s">
        <v>64</v>
      </c>
      <c r="J12" s="7"/>
      <c r="K12" s="1">
        <v>10</v>
      </c>
      <c r="L12" s="7">
        <f>(((13-K12+1)/13)*150)</f>
        <v>46.153846153846153</v>
      </c>
      <c r="M12" s="1" t="s">
        <v>64</v>
      </c>
      <c r="N12" s="7"/>
      <c r="O12" s="1"/>
      <c r="P12" s="7"/>
      <c r="T12" s="10">
        <v>8</v>
      </c>
      <c r="U12" s="1" t="s">
        <v>107</v>
      </c>
      <c r="V12" s="8">
        <f t="shared" si="1"/>
        <v>30</v>
      </c>
      <c r="W12" s="1">
        <v>5</v>
      </c>
      <c r="X12" s="7">
        <f>(((5-W12+1)/5)*150)</f>
        <v>30</v>
      </c>
      <c r="Y12" s="1"/>
      <c r="Z12" s="7"/>
      <c r="AA12" s="1"/>
      <c r="AB12" s="7"/>
      <c r="AC12" s="1"/>
      <c r="AD12" s="7"/>
      <c r="AE12" s="1"/>
      <c r="AF12" s="7"/>
      <c r="AG12" s="1"/>
      <c r="AH12" s="7"/>
    </row>
    <row r="13" spans="2:34" x14ac:dyDescent="0.25">
      <c r="B13" s="10">
        <v>9</v>
      </c>
      <c r="C13" s="1" t="s">
        <v>45</v>
      </c>
      <c r="D13" s="8">
        <f t="shared" si="0"/>
        <v>25</v>
      </c>
      <c r="E13" s="1" t="s">
        <v>64</v>
      </c>
      <c r="F13" s="7"/>
      <c r="G13" s="1">
        <v>6</v>
      </c>
      <c r="H13" s="7">
        <f>(((6-G13+1)/6)*150)</f>
        <v>25</v>
      </c>
      <c r="I13" s="1" t="s">
        <v>64</v>
      </c>
      <c r="J13" s="7"/>
      <c r="K13" s="1" t="s">
        <v>64</v>
      </c>
      <c r="L13" s="7"/>
      <c r="M13" s="1" t="s">
        <v>64</v>
      </c>
      <c r="N13" s="7"/>
      <c r="O13" s="1"/>
      <c r="P13" s="7"/>
      <c r="T13" s="10">
        <v>9</v>
      </c>
      <c r="U13" s="1" t="s">
        <v>29</v>
      </c>
      <c r="V13" s="8">
        <f t="shared" si="1"/>
        <v>0</v>
      </c>
      <c r="W13" s="1" t="s">
        <v>64</v>
      </c>
      <c r="X13" s="7"/>
      <c r="Y13" s="1" t="s">
        <v>64</v>
      </c>
      <c r="Z13" s="7"/>
      <c r="AA13" s="1" t="s">
        <v>64</v>
      </c>
      <c r="AB13" s="7"/>
      <c r="AC13" s="1" t="s">
        <v>64</v>
      </c>
      <c r="AD13" s="7"/>
      <c r="AE13" s="1"/>
      <c r="AF13" s="7"/>
      <c r="AG13" s="1"/>
      <c r="AH13" s="7"/>
    </row>
    <row r="14" spans="2:34" x14ac:dyDescent="0.25">
      <c r="B14" s="10">
        <v>10</v>
      </c>
      <c r="C14" s="1" t="s">
        <v>39</v>
      </c>
      <c r="D14" s="8">
        <f t="shared" si="0"/>
        <v>0</v>
      </c>
      <c r="E14" s="1" t="s">
        <v>64</v>
      </c>
      <c r="F14" s="7"/>
      <c r="G14" s="1" t="s">
        <v>64</v>
      </c>
      <c r="H14" s="7"/>
      <c r="I14" s="1" t="s">
        <v>64</v>
      </c>
      <c r="J14" s="7"/>
      <c r="K14" s="1" t="s">
        <v>64</v>
      </c>
      <c r="L14" s="7"/>
      <c r="M14" s="1" t="s">
        <v>64</v>
      </c>
      <c r="N14" s="7"/>
      <c r="O14" s="1"/>
      <c r="P14" s="7"/>
      <c r="T14" s="10">
        <v>10</v>
      </c>
      <c r="U14" s="1" t="s">
        <v>42</v>
      </c>
      <c r="V14" s="8">
        <f t="shared" si="1"/>
        <v>0</v>
      </c>
      <c r="W14" s="1" t="s">
        <v>64</v>
      </c>
      <c r="X14" s="7"/>
      <c r="Y14" s="1" t="s">
        <v>64</v>
      </c>
      <c r="Z14" s="7"/>
      <c r="AA14" s="1" t="s">
        <v>64</v>
      </c>
      <c r="AB14" s="7"/>
      <c r="AC14" s="1" t="s">
        <v>64</v>
      </c>
      <c r="AD14" s="7"/>
      <c r="AE14" s="1"/>
      <c r="AF14" s="7"/>
      <c r="AG14" s="1"/>
      <c r="AH14" s="7"/>
    </row>
    <row r="15" spans="2:34" x14ac:dyDescent="0.25">
      <c r="B15" s="10">
        <v>11</v>
      </c>
      <c r="C15" s="1" t="s">
        <v>40</v>
      </c>
      <c r="D15" s="8">
        <f t="shared" si="0"/>
        <v>0</v>
      </c>
      <c r="E15" s="1" t="s">
        <v>64</v>
      </c>
      <c r="F15" s="7"/>
      <c r="G15" s="1" t="s">
        <v>64</v>
      </c>
      <c r="H15" s="7"/>
      <c r="I15" s="1" t="s">
        <v>64</v>
      </c>
      <c r="J15" s="7"/>
      <c r="K15" s="1" t="s">
        <v>64</v>
      </c>
      <c r="L15" s="7"/>
      <c r="M15" s="1" t="s">
        <v>64</v>
      </c>
      <c r="N15" s="7"/>
      <c r="O15" s="1"/>
      <c r="P15" s="7"/>
      <c r="T15" s="10">
        <v>11</v>
      </c>
      <c r="U15" s="1"/>
      <c r="V15" s="8">
        <f t="shared" si="1"/>
        <v>0</v>
      </c>
      <c r="W15" s="1"/>
      <c r="X15" s="7"/>
      <c r="Y15" s="1"/>
      <c r="Z15" s="7"/>
      <c r="AA15" s="1"/>
      <c r="AB15" s="7"/>
      <c r="AC15" s="1"/>
      <c r="AD15" s="7"/>
      <c r="AE15" s="1"/>
      <c r="AF15" s="7"/>
      <c r="AG15" s="1"/>
      <c r="AH15" s="7"/>
    </row>
    <row r="16" spans="2:34" x14ac:dyDescent="0.25">
      <c r="B16" s="10">
        <v>12</v>
      </c>
      <c r="C16" s="1"/>
      <c r="D16" s="8">
        <f t="shared" si="0"/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T16" s="10">
        <v>12</v>
      </c>
      <c r="U16" s="1"/>
      <c r="V16" s="8">
        <f t="shared" si="1"/>
        <v>0</v>
      </c>
      <c r="W16" s="1"/>
      <c r="X16" s="7"/>
      <c r="Y16" s="1"/>
      <c r="Z16" s="7"/>
      <c r="AA16" s="1"/>
      <c r="AB16" s="7"/>
      <c r="AC16" s="1"/>
      <c r="AD16" s="7"/>
      <c r="AE16" s="1"/>
      <c r="AF16" s="7"/>
      <c r="AG16" s="1"/>
      <c r="AH16" s="7"/>
    </row>
    <row r="17" spans="2:34" x14ac:dyDescent="0.25">
      <c r="B17" s="10">
        <v>13</v>
      </c>
      <c r="C17" s="1"/>
      <c r="D17" s="8">
        <f t="shared" si="0"/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T17" s="10">
        <v>13</v>
      </c>
      <c r="U17" s="1"/>
      <c r="V17" s="8">
        <f t="shared" si="1"/>
        <v>0</v>
      </c>
      <c r="W17" s="1"/>
      <c r="X17" s="7"/>
      <c r="Y17" s="1"/>
      <c r="Z17" s="7"/>
      <c r="AA17" s="1"/>
      <c r="AB17" s="7"/>
      <c r="AC17" s="1"/>
      <c r="AD17" s="7"/>
      <c r="AE17" s="1"/>
      <c r="AF17" s="7"/>
      <c r="AG17" s="1"/>
      <c r="AH17" s="7"/>
    </row>
    <row r="18" spans="2:34" x14ac:dyDescent="0.25">
      <c r="B18" s="10">
        <v>14</v>
      </c>
      <c r="C18" s="1"/>
      <c r="D18" s="8">
        <f t="shared" si="0"/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T18" s="10">
        <v>14</v>
      </c>
      <c r="U18" s="1"/>
      <c r="V18" s="8">
        <f t="shared" si="1"/>
        <v>0</v>
      </c>
      <c r="W18" s="1"/>
      <c r="X18" s="7"/>
      <c r="Y18" s="1"/>
      <c r="Z18" s="7"/>
      <c r="AA18" s="1"/>
      <c r="AB18" s="7"/>
      <c r="AC18" s="1"/>
      <c r="AD18" s="7"/>
      <c r="AE18" s="1"/>
      <c r="AF18" s="7"/>
      <c r="AG18" s="1"/>
      <c r="AH18" s="7"/>
    </row>
    <row r="19" spans="2:34" x14ac:dyDescent="0.25">
      <c r="B19" s="10">
        <v>15</v>
      </c>
      <c r="C19" s="1"/>
      <c r="D19" s="8">
        <f t="shared" si="0"/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T19" s="10">
        <v>15</v>
      </c>
      <c r="U19" s="1"/>
      <c r="V19" s="8">
        <f t="shared" si="1"/>
        <v>0</v>
      </c>
      <c r="W19" s="1"/>
      <c r="X19" s="7"/>
      <c r="Y19" s="1"/>
      <c r="Z19" s="7"/>
      <c r="AA19" s="1"/>
      <c r="AB19" s="7"/>
      <c r="AC19" s="1"/>
      <c r="AD19" s="7"/>
      <c r="AE19" s="1"/>
      <c r="AF19" s="7"/>
      <c r="AG19" s="1"/>
      <c r="AH19" s="7"/>
    </row>
    <row r="20" spans="2:34" x14ac:dyDescent="0.25">
      <c r="B20" s="10">
        <v>16</v>
      </c>
      <c r="C20" s="1"/>
      <c r="D20" s="8">
        <f t="shared" si="0"/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T20" s="10">
        <v>16</v>
      </c>
      <c r="U20" s="1"/>
      <c r="V20" s="8">
        <f t="shared" si="1"/>
        <v>0</v>
      </c>
      <c r="W20" s="1"/>
      <c r="X20" s="7"/>
      <c r="Y20" s="1"/>
      <c r="Z20" s="7"/>
      <c r="AA20" s="1"/>
      <c r="AB20" s="7"/>
      <c r="AC20" s="1"/>
      <c r="AD20" s="7"/>
      <c r="AE20" s="1"/>
      <c r="AF20" s="7"/>
      <c r="AG20" s="1"/>
      <c r="AH20" s="7"/>
    </row>
    <row r="21" spans="2:34" x14ac:dyDescent="0.25">
      <c r="B21" s="10">
        <v>17</v>
      </c>
      <c r="C21" s="1"/>
      <c r="D21" s="8">
        <f t="shared" si="0"/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T21" s="10">
        <v>17</v>
      </c>
      <c r="U21" s="1"/>
      <c r="V21" s="8">
        <f t="shared" si="1"/>
        <v>0</v>
      </c>
      <c r="W21" s="1"/>
      <c r="X21" s="7"/>
      <c r="Y21" s="1"/>
      <c r="Z21" s="7"/>
      <c r="AA21" s="1"/>
      <c r="AB21" s="7"/>
      <c r="AC21" s="1"/>
      <c r="AD21" s="7"/>
      <c r="AE21" s="1"/>
      <c r="AF21" s="7"/>
      <c r="AG21" s="1"/>
      <c r="AH21" s="7"/>
    </row>
    <row r="22" spans="2:34" x14ac:dyDescent="0.25">
      <c r="B22" s="10">
        <v>18</v>
      </c>
      <c r="C22" s="1"/>
      <c r="D22" s="8">
        <f t="shared" si="0"/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T22" s="10">
        <v>18</v>
      </c>
      <c r="U22" s="1"/>
      <c r="V22" s="8">
        <f t="shared" si="1"/>
        <v>0</v>
      </c>
      <c r="W22" s="1"/>
      <c r="X22" s="7"/>
      <c r="Y22" s="1"/>
      <c r="Z22" s="7"/>
      <c r="AA22" s="1"/>
      <c r="AB22" s="7"/>
      <c r="AC22" s="1"/>
      <c r="AD22" s="7"/>
      <c r="AE22" s="1"/>
      <c r="AF22" s="7"/>
      <c r="AG22" s="1"/>
      <c r="AH22" s="7"/>
    </row>
    <row r="23" spans="2:34" x14ac:dyDescent="0.25">
      <c r="B23" s="10">
        <v>19</v>
      </c>
      <c r="C23" s="1"/>
      <c r="D23" s="8"/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T23" s="10">
        <v>19</v>
      </c>
      <c r="U23" s="1"/>
      <c r="V23" s="8">
        <f t="shared" si="1"/>
        <v>0</v>
      </c>
      <c r="W23" s="1"/>
      <c r="X23" s="7"/>
      <c r="Y23" s="1"/>
      <c r="Z23" s="7"/>
      <c r="AA23" s="1"/>
      <c r="AB23" s="7"/>
      <c r="AC23" s="1"/>
      <c r="AD23" s="7"/>
      <c r="AE23" s="1"/>
      <c r="AF23" s="7"/>
      <c r="AG23" s="1"/>
      <c r="AH23" s="7"/>
    </row>
    <row r="24" spans="2:34" x14ac:dyDescent="0.25">
      <c r="B24" s="10">
        <v>20</v>
      </c>
      <c r="C24" s="1"/>
      <c r="D24" s="8"/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T24" s="10">
        <v>20</v>
      </c>
      <c r="U24" s="1"/>
      <c r="V24" s="8"/>
      <c r="W24" s="1"/>
      <c r="X24" s="7"/>
      <c r="Y24" s="1"/>
      <c r="Z24" s="7"/>
      <c r="AA24" s="1"/>
      <c r="AB24" s="7"/>
      <c r="AC24" s="1"/>
      <c r="AD24" s="7"/>
      <c r="AE24" s="1"/>
      <c r="AF24" s="7"/>
      <c r="AG24" s="1"/>
      <c r="AH24" s="7"/>
    </row>
  </sheetData>
  <sortState xmlns:xlrd2="http://schemas.microsoft.com/office/spreadsheetml/2017/richdata2" ref="U5:AH24">
    <sortCondition descending="1" ref="V5:V24"/>
  </sortState>
  <mergeCells count="14">
    <mergeCell ref="T2:AH2"/>
    <mergeCell ref="W3:X3"/>
    <mergeCell ref="Y3:Z3"/>
    <mergeCell ref="AA3:AB3"/>
    <mergeCell ref="AC3:AD3"/>
    <mergeCell ref="AE3:AF3"/>
    <mergeCell ref="AG3:AH3"/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E050-828F-4120-8600-9B815D33BE57}">
  <dimension ref="B2:AG24"/>
  <sheetViews>
    <sheetView zoomScale="80" workbookViewId="0">
      <selection activeCell="E3" sqref="E3:F3"/>
    </sheetView>
  </sheetViews>
  <sheetFormatPr defaultRowHeight="15" x14ac:dyDescent="0.25"/>
  <cols>
    <col min="3" max="3" width="18.5703125" bestFit="1" customWidth="1"/>
    <col min="4" max="4" width="13.85546875" bestFit="1" customWidth="1"/>
    <col min="20" max="20" width="20.140625" bestFit="1" customWidth="1"/>
    <col min="21" max="21" width="14.28515625" bestFit="1" customWidth="1"/>
  </cols>
  <sheetData>
    <row r="2" spans="2:33" ht="28.5" x14ac:dyDescent="0.45">
      <c r="B2" s="35" t="s">
        <v>53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S2" s="35" t="s">
        <v>118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</row>
    <row r="3" spans="2:33" ht="78" x14ac:dyDescent="0.25">
      <c r="B3" s="4" t="s">
        <v>0</v>
      </c>
      <c r="C3" s="10" t="s">
        <v>1</v>
      </c>
      <c r="D3" s="8" t="s">
        <v>3</v>
      </c>
      <c r="E3" s="40" t="s">
        <v>109</v>
      </c>
      <c r="F3" s="40"/>
      <c r="G3" s="50"/>
      <c r="H3" s="51"/>
      <c r="I3" s="60"/>
      <c r="J3" s="60"/>
      <c r="K3" s="60"/>
      <c r="L3" s="60"/>
      <c r="M3" s="60"/>
      <c r="N3" s="60"/>
      <c r="O3" s="38"/>
      <c r="P3" s="39"/>
      <c r="S3" s="4" t="s">
        <v>0</v>
      </c>
      <c r="T3" s="31" t="s">
        <v>1</v>
      </c>
      <c r="U3" s="8" t="s">
        <v>3</v>
      </c>
      <c r="V3" s="40" t="s">
        <v>109</v>
      </c>
      <c r="W3" s="40"/>
      <c r="X3" s="50"/>
      <c r="Y3" s="51"/>
      <c r="Z3" s="60"/>
      <c r="AA3" s="60"/>
      <c r="AB3" s="60"/>
      <c r="AC3" s="60"/>
      <c r="AD3" s="60"/>
      <c r="AE3" s="60"/>
      <c r="AF3" s="38"/>
      <c r="AG3" s="39"/>
    </row>
    <row r="4" spans="2:33" x14ac:dyDescent="0.25">
      <c r="B4" s="10"/>
      <c r="C4" s="10" t="s">
        <v>8</v>
      </c>
      <c r="D4" s="8" t="s">
        <v>7</v>
      </c>
      <c r="E4" s="10" t="s">
        <v>5</v>
      </c>
      <c r="F4" s="6" t="s">
        <v>6</v>
      </c>
      <c r="G4" s="10" t="s">
        <v>5</v>
      </c>
      <c r="H4" s="6" t="s">
        <v>6</v>
      </c>
      <c r="I4" s="10" t="s">
        <v>5</v>
      </c>
      <c r="J4" s="6" t="s">
        <v>6</v>
      </c>
      <c r="K4" s="10" t="s">
        <v>5</v>
      </c>
      <c r="L4" s="6" t="s">
        <v>6</v>
      </c>
      <c r="M4" s="10" t="s">
        <v>5</v>
      </c>
      <c r="N4" s="6" t="s">
        <v>6</v>
      </c>
      <c r="O4" s="10" t="s">
        <v>5</v>
      </c>
      <c r="P4" s="6" t="s">
        <v>6</v>
      </c>
      <c r="S4" s="31"/>
      <c r="T4" s="31" t="s">
        <v>8</v>
      </c>
      <c r="U4" s="8" t="s">
        <v>7</v>
      </c>
      <c r="V4" s="31" t="s">
        <v>5</v>
      </c>
      <c r="W4" s="6" t="s">
        <v>6</v>
      </c>
      <c r="X4" s="31" t="s">
        <v>5</v>
      </c>
      <c r="Y4" s="6" t="s">
        <v>6</v>
      </c>
      <c r="Z4" s="31" t="s">
        <v>5</v>
      </c>
      <c r="AA4" s="6" t="s">
        <v>6</v>
      </c>
      <c r="AB4" s="31" t="s">
        <v>5</v>
      </c>
      <c r="AC4" s="6" t="s">
        <v>6</v>
      </c>
      <c r="AD4" s="31" t="s">
        <v>5</v>
      </c>
      <c r="AE4" s="6" t="s">
        <v>6</v>
      </c>
      <c r="AF4" s="31" t="s">
        <v>5</v>
      </c>
      <c r="AG4" s="6" t="s">
        <v>6</v>
      </c>
    </row>
    <row r="5" spans="2:33" x14ac:dyDescent="0.25">
      <c r="B5" s="10">
        <v>1</v>
      </c>
      <c r="C5" s="1" t="s">
        <v>46</v>
      </c>
      <c r="D5" s="8">
        <f t="shared" ref="D5:D24" si="0">F5+H5+J5+L5+N5+P5</f>
        <v>150</v>
      </c>
      <c r="E5" s="1">
        <v>1</v>
      </c>
      <c r="F5" s="7">
        <f>(((5-E5+1)/5)*150)</f>
        <v>150</v>
      </c>
      <c r="G5" s="1"/>
      <c r="H5" s="7"/>
      <c r="I5" s="1"/>
      <c r="J5" s="7"/>
      <c r="K5" s="1"/>
      <c r="L5" s="7"/>
      <c r="M5" s="1"/>
      <c r="N5" s="7"/>
      <c r="O5" s="1"/>
      <c r="P5" s="7"/>
      <c r="S5" s="31">
        <v>1</v>
      </c>
      <c r="T5" s="1" t="s">
        <v>80</v>
      </c>
      <c r="U5" s="8">
        <f t="shared" ref="U5:U24" si="1">W5+Y5+AA5+AC5+AE5+AG5</f>
        <v>150</v>
      </c>
      <c r="V5" s="1">
        <v>1</v>
      </c>
      <c r="W5" s="7">
        <f>(((5-V5+1)/5)*150)</f>
        <v>150</v>
      </c>
      <c r="X5" s="1"/>
      <c r="Y5" s="7"/>
      <c r="Z5" s="1"/>
      <c r="AA5" s="7"/>
      <c r="AB5" s="1"/>
      <c r="AC5" s="7"/>
      <c r="AD5" s="1"/>
      <c r="AE5" s="7"/>
      <c r="AF5" s="1"/>
      <c r="AG5" s="7"/>
    </row>
    <row r="6" spans="2:33" x14ac:dyDescent="0.25">
      <c r="B6" s="10">
        <v>2</v>
      </c>
      <c r="C6" s="1" t="s">
        <v>49</v>
      </c>
      <c r="D6" s="8">
        <f t="shared" si="0"/>
        <v>120</v>
      </c>
      <c r="E6" s="1">
        <v>2</v>
      </c>
      <c r="F6" s="7">
        <f>(((5-E6+1)/5)*150)</f>
        <v>120</v>
      </c>
      <c r="G6" s="1"/>
      <c r="H6" s="7"/>
      <c r="I6" s="1"/>
      <c r="J6" s="7"/>
      <c r="K6" s="1"/>
      <c r="L6" s="7"/>
      <c r="M6" s="1"/>
      <c r="N6" s="7"/>
      <c r="O6" s="1"/>
      <c r="P6" s="7"/>
      <c r="S6" s="31">
        <v>2</v>
      </c>
      <c r="T6" s="1" t="s">
        <v>119</v>
      </c>
      <c r="U6" s="8">
        <f t="shared" si="1"/>
        <v>120</v>
      </c>
      <c r="V6" s="1">
        <v>2</v>
      </c>
      <c r="W6" s="7">
        <f>(((5-V6+1)/5)*150)</f>
        <v>120</v>
      </c>
      <c r="X6" s="1"/>
      <c r="Y6" s="7"/>
      <c r="Z6" s="1"/>
      <c r="AA6" s="7"/>
      <c r="AB6" s="1"/>
      <c r="AC6" s="7"/>
      <c r="AD6" s="1"/>
      <c r="AE6" s="7"/>
      <c r="AF6" s="1"/>
      <c r="AG6" s="7"/>
    </row>
    <row r="7" spans="2:33" x14ac:dyDescent="0.25">
      <c r="B7" s="10">
        <v>3</v>
      </c>
      <c r="C7" s="1" t="s">
        <v>117</v>
      </c>
      <c r="D7" s="8">
        <f t="shared" si="0"/>
        <v>90</v>
      </c>
      <c r="E7" s="1">
        <v>3</v>
      </c>
      <c r="F7" s="7">
        <f>(((5-E7+1)/5)*150)</f>
        <v>90</v>
      </c>
      <c r="G7" s="1"/>
      <c r="H7" s="7"/>
      <c r="I7" s="1"/>
      <c r="J7" s="7"/>
      <c r="K7" s="1"/>
      <c r="L7" s="7"/>
      <c r="M7" s="1"/>
      <c r="N7" s="7"/>
      <c r="O7" s="1"/>
      <c r="P7" s="7"/>
      <c r="S7" s="31">
        <v>3</v>
      </c>
      <c r="T7" s="1" t="s">
        <v>120</v>
      </c>
      <c r="U7" s="8">
        <f t="shared" si="1"/>
        <v>90</v>
      </c>
      <c r="V7" s="1">
        <v>3</v>
      </c>
      <c r="W7" s="7">
        <f>(((5-V7+1)/5)*150)</f>
        <v>90</v>
      </c>
      <c r="X7" s="1"/>
      <c r="Y7" s="7"/>
      <c r="Z7" s="1"/>
      <c r="AA7" s="7"/>
      <c r="AB7" s="1"/>
      <c r="AC7" s="7"/>
      <c r="AD7" s="1"/>
      <c r="AE7" s="7"/>
      <c r="AF7" s="1"/>
      <c r="AG7" s="7"/>
    </row>
    <row r="8" spans="2:33" x14ac:dyDescent="0.25">
      <c r="B8" s="10">
        <v>4</v>
      </c>
      <c r="C8" s="1" t="s">
        <v>36</v>
      </c>
      <c r="D8" s="8">
        <f t="shared" si="0"/>
        <v>0</v>
      </c>
      <c r="E8" s="1" t="s">
        <v>64</v>
      </c>
      <c r="F8" s="7"/>
      <c r="G8" s="1"/>
      <c r="H8" s="7"/>
      <c r="I8" s="1"/>
      <c r="J8" s="7"/>
      <c r="K8" s="1"/>
      <c r="L8" s="7"/>
      <c r="M8" s="1"/>
      <c r="N8" s="7"/>
      <c r="O8" s="1"/>
      <c r="P8" s="7"/>
      <c r="S8" s="31">
        <v>4</v>
      </c>
      <c r="T8" s="1"/>
      <c r="U8" s="8">
        <f t="shared" si="1"/>
        <v>0</v>
      </c>
      <c r="V8" s="1" t="s">
        <v>64</v>
      </c>
      <c r="W8" s="7"/>
      <c r="X8" s="1"/>
      <c r="Y8" s="7"/>
      <c r="Z8" s="1"/>
      <c r="AA8" s="7"/>
      <c r="AB8" s="1"/>
      <c r="AC8" s="7"/>
      <c r="AD8" s="1"/>
      <c r="AE8" s="7"/>
      <c r="AF8" s="1"/>
      <c r="AG8" s="7"/>
    </row>
    <row r="9" spans="2:33" x14ac:dyDescent="0.25">
      <c r="B9" s="10">
        <v>5</v>
      </c>
      <c r="C9" s="1" t="s">
        <v>38</v>
      </c>
      <c r="D9" s="8">
        <f t="shared" si="0"/>
        <v>0</v>
      </c>
      <c r="E9" s="1" t="s">
        <v>64</v>
      </c>
      <c r="F9" s="7"/>
      <c r="G9" s="1"/>
      <c r="H9" s="7"/>
      <c r="I9" s="1"/>
      <c r="J9" s="7"/>
      <c r="K9" s="1"/>
      <c r="L9" s="7"/>
      <c r="M9" s="1"/>
      <c r="N9" s="7"/>
      <c r="O9" s="1"/>
      <c r="P9" s="7"/>
      <c r="S9" s="31">
        <v>5</v>
      </c>
      <c r="T9" s="1"/>
      <c r="U9" s="8">
        <f t="shared" si="1"/>
        <v>0</v>
      </c>
      <c r="V9" s="1" t="s">
        <v>64</v>
      </c>
      <c r="W9" s="7"/>
      <c r="X9" s="1"/>
      <c r="Y9" s="7"/>
      <c r="Z9" s="1"/>
      <c r="AA9" s="7"/>
      <c r="AB9" s="1"/>
      <c r="AC9" s="7"/>
      <c r="AD9" s="1"/>
      <c r="AE9" s="7"/>
      <c r="AF9" s="1"/>
      <c r="AG9" s="7"/>
    </row>
    <row r="10" spans="2:33" x14ac:dyDescent="0.25">
      <c r="B10" s="10">
        <v>6</v>
      </c>
      <c r="C10" s="1" t="s">
        <v>40</v>
      </c>
      <c r="D10" s="8">
        <f t="shared" si="0"/>
        <v>0</v>
      </c>
      <c r="E10" s="1" t="s">
        <v>64</v>
      </c>
      <c r="F10" s="7"/>
      <c r="G10" s="1"/>
      <c r="H10" s="7"/>
      <c r="I10" s="1"/>
      <c r="J10" s="7"/>
      <c r="K10" s="1"/>
      <c r="L10" s="7"/>
      <c r="M10" s="1"/>
      <c r="N10" s="7"/>
      <c r="O10" s="1"/>
      <c r="P10" s="7"/>
      <c r="S10" s="31">
        <v>6</v>
      </c>
      <c r="T10" s="1"/>
      <c r="U10" s="8">
        <f t="shared" si="1"/>
        <v>0</v>
      </c>
      <c r="V10" s="1" t="s">
        <v>64</v>
      </c>
      <c r="W10" s="7"/>
      <c r="X10" s="1"/>
      <c r="Y10" s="7"/>
      <c r="Z10" s="1"/>
      <c r="AA10" s="7"/>
      <c r="AB10" s="1"/>
      <c r="AC10" s="7"/>
      <c r="AD10" s="1"/>
      <c r="AE10" s="7"/>
      <c r="AF10" s="1"/>
      <c r="AG10" s="7"/>
    </row>
    <row r="11" spans="2:33" x14ac:dyDescent="0.25">
      <c r="B11" s="10">
        <v>7</v>
      </c>
      <c r="C11" s="1" t="s">
        <v>44</v>
      </c>
      <c r="D11" s="8">
        <f t="shared" si="0"/>
        <v>0</v>
      </c>
      <c r="E11" s="1" t="s">
        <v>64</v>
      </c>
      <c r="F11" s="7"/>
      <c r="G11" s="1"/>
      <c r="H11" s="7"/>
      <c r="I11" s="1"/>
      <c r="J11" s="7"/>
      <c r="K11" s="1"/>
      <c r="L11" s="7"/>
      <c r="M11" s="1"/>
      <c r="N11" s="7"/>
      <c r="O11" s="1"/>
      <c r="P11" s="7"/>
      <c r="S11" s="31">
        <v>7</v>
      </c>
      <c r="T11" s="1"/>
      <c r="U11" s="8">
        <f t="shared" si="1"/>
        <v>0</v>
      </c>
      <c r="V11" s="1" t="s">
        <v>64</v>
      </c>
      <c r="W11" s="7"/>
      <c r="X11" s="1"/>
      <c r="Y11" s="7"/>
      <c r="Z11" s="1"/>
      <c r="AA11" s="7"/>
      <c r="AB11" s="1"/>
      <c r="AC11" s="7"/>
      <c r="AD11" s="1"/>
      <c r="AE11" s="7"/>
      <c r="AF11" s="1"/>
      <c r="AG11" s="7"/>
    </row>
    <row r="12" spans="2:33" x14ac:dyDescent="0.25">
      <c r="B12" s="10">
        <v>8</v>
      </c>
      <c r="C12" s="1" t="s">
        <v>45</v>
      </c>
      <c r="D12" s="8">
        <f t="shared" si="0"/>
        <v>0</v>
      </c>
      <c r="E12" s="1" t="s">
        <v>64</v>
      </c>
      <c r="F12" s="7"/>
      <c r="G12" s="1"/>
      <c r="H12" s="7"/>
      <c r="I12" s="1"/>
      <c r="J12" s="7"/>
      <c r="K12" s="1"/>
      <c r="L12" s="7"/>
      <c r="M12" s="1"/>
      <c r="N12" s="7"/>
      <c r="O12" s="1"/>
      <c r="P12" s="7"/>
      <c r="S12" s="31">
        <v>8</v>
      </c>
      <c r="T12" s="1"/>
      <c r="U12" s="8">
        <f t="shared" si="1"/>
        <v>0</v>
      </c>
      <c r="V12" s="1" t="s">
        <v>64</v>
      </c>
      <c r="W12" s="7"/>
      <c r="X12" s="1"/>
      <c r="Y12" s="7"/>
      <c r="Z12" s="1"/>
      <c r="AA12" s="7"/>
      <c r="AB12" s="1"/>
      <c r="AC12" s="7"/>
      <c r="AD12" s="1"/>
      <c r="AE12" s="7"/>
      <c r="AF12" s="1"/>
      <c r="AG12" s="7"/>
    </row>
    <row r="13" spans="2:33" x14ac:dyDescent="0.25">
      <c r="B13" s="10">
        <v>9</v>
      </c>
      <c r="C13" s="1"/>
      <c r="D13" s="8">
        <f t="shared" si="0"/>
        <v>0</v>
      </c>
      <c r="E13" s="1"/>
      <c r="F13" s="7"/>
      <c r="G13" s="1"/>
      <c r="H13" s="7"/>
      <c r="I13" s="1"/>
      <c r="J13" s="7"/>
      <c r="K13" s="1"/>
      <c r="L13" s="7"/>
      <c r="M13" s="1"/>
      <c r="N13" s="7"/>
      <c r="O13" s="1"/>
      <c r="P13" s="7"/>
      <c r="S13" s="31">
        <v>9</v>
      </c>
      <c r="T13" s="1"/>
      <c r="U13" s="8">
        <f t="shared" si="1"/>
        <v>0</v>
      </c>
      <c r="V13" s="1"/>
      <c r="W13" s="7"/>
      <c r="X13" s="1"/>
      <c r="Y13" s="7"/>
      <c r="Z13" s="1"/>
      <c r="AA13" s="7"/>
      <c r="AB13" s="1"/>
      <c r="AC13" s="7"/>
      <c r="AD13" s="1"/>
      <c r="AE13" s="7"/>
      <c r="AF13" s="1"/>
      <c r="AG13" s="7"/>
    </row>
    <row r="14" spans="2:33" x14ac:dyDescent="0.25">
      <c r="B14" s="10">
        <v>10</v>
      </c>
      <c r="C14" s="1"/>
      <c r="D14" s="8">
        <f t="shared" si="0"/>
        <v>0</v>
      </c>
      <c r="E14" s="1"/>
      <c r="F14" s="7"/>
      <c r="G14" s="1"/>
      <c r="H14" s="7"/>
      <c r="I14" s="1"/>
      <c r="J14" s="7"/>
      <c r="K14" s="1"/>
      <c r="L14" s="7"/>
      <c r="M14" s="1"/>
      <c r="N14" s="7"/>
      <c r="O14" s="1"/>
      <c r="P14" s="7"/>
      <c r="S14" s="31">
        <v>10</v>
      </c>
      <c r="T14" s="1"/>
      <c r="U14" s="8">
        <f t="shared" si="1"/>
        <v>0</v>
      </c>
      <c r="V14" s="1"/>
      <c r="W14" s="7"/>
      <c r="X14" s="1"/>
      <c r="Y14" s="7"/>
      <c r="Z14" s="1"/>
      <c r="AA14" s="7"/>
      <c r="AB14" s="1"/>
      <c r="AC14" s="7"/>
      <c r="AD14" s="1"/>
      <c r="AE14" s="7"/>
      <c r="AF14" s="1"/>
      <c r="AG14" s="7"/>
    </row>
    <row r="15" spans="2:33" x14ac:dyDescent="0.25">
      <c r="B15" s="10">
        <v>11</v>
      </c>
      <c r="C15" s="1"/>
      <c r="D15" s="8">
        <f t="shared" si="0"/>
        <v>0</v>
      </c>
      <c r="E15" s="1"/>
      <c r="F15" s="7"/>
      <c r="G15" s="1"/>
      <c r="H15" s="7"/>
      <c r="I15" s="1"/>
      <c r="J15" s="7"/>
      <c r="K15" s="1"/>
      <c r="L15" s="7"/>
      <c r="M15" s="1"/>
      <c r="N15" s="7"/>
      <c r="O15" s="1"/>
      <c r="P15" s="7"/>
      <c r="S15" s="31">
        <v>11</v>
      </c>
      <c r="T15" s="1"/>
      <c r="U15" s="8">
        <f t="shared" si="1"/>
        <v>0</v>
      </c>
      <c r="V15" s="1"/>
      <c r="W15" s="7"/>
      <c r="X15" s="1"/>
      <c r="Y15" s="7"/>
      <c r="Z15" s="1"/>
      <c r="AA15" s="7"/>
      <c r="AB15" s="1"/>
      <c r="AC15" s="7"/>
      <c r="AD15" s="1"/>
      <c r="AE15" s="7"/>
      <c r="AF15" s="1"/>
      <c r="AG15" s="7"/>
    </row>
    <row r="16" spans="2:33" x14ac:dyDescent="0.25">
      <c r="B16" s="10">
        <v>12</v>
      </c>
      <c r="C16" s="1"/>
      <c r="D16" s="8">
        <f t="shared" si="0"/>
        <v>0</v>
      </c>
      <c r="E16" s="1"/>
      <c r="F16" s="7"/>
      <c r="G16" s="1"/>
      <c r="H16" s="7"/>
      <c r="I16" s="1"/>
      <c r="J16" s="7"/>
      <c r="K16" s="1"/>
      <c r="L16" s="7"/>
      <c r="M16" s="1"/>
      <c r="N16" s="7"/>
      <c r="O16" s="1"/>
      <c r="P16" s="7"/>
      <c r="S16" s="31">
        <v>12</v>
      </c>
      <c r="T16" s="1"/>
      <c r="U16" s="8">
        <f t="shared" si="1"/>
        <v>0</v>
      </c>
      <c r="V16" s="1"/>
      <c r="W16" s="7"/>
      <c r="X16" s="1"/>
      <c r="Y16" s="7"/>
      <c r="Z16" s="1"/>
      <c r="AA16" s="7"/>
      <c r="AB16" s="1"/>
      <c r="AC16" s="7"/>
      <c r="AD16" s="1"/>
      <c r="AE16" s="7"/>
      <c r="AF16" s="1"/>
      <c r="AG16" s="7"/>
    </row>
    <row r="17" spans="2:33" x14ac:dyDescent="0.25">
      <c r="B17" s="10">
        <v>13</v>
      </c>
      <c r="C17" s="1"/>
      <c r="D17" s="8">
        <f t="shared" si="0"/>
        <v>0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S17" s="31">
        <v>13</v>
      </c>
      <c r="T17" s="1"/>
      <c r="U17" s="8">
        <f t="shared" si="1"/>
        <v>0</v>
      </c>
      <c r="V17" s="1"/>
      <c r="W17" s="7"/>
      <c r="X17" s="1"/>
      <c r="Y17" s="7"/>
      <c r="Z17" s="1"/>
      <c r="AA17" s="7"/>
      <c r="AB17" s="1"/>
      <c r="AC17" s="7"/>
      <c r="AD17" s="1"/>
      <c r="AE17" s="7"/>
      <c r="AF17" s="1"/>
      <c r="AG17" s="7"/>
    </row>
    <row r="18" spans="2:33" x14ac:dyDescent="0.25">
      <c r="B18" s="10">
        <v>14</v>
      </c>
      <c r="C18" s="1"/>
      <c r="D18" s="8">
        <f t="shared" si="0"/>
        <v>0</v>
      </c>
      <c r="E18" s="1"/>
      <c r="F18" s="7"/>
      <c r="G18" s="1"/>
      <c r="H18" s="7"/>
      <c r="I18" s="1"/>
      <c r="J18" s="7"/>
      <c r="K18" s="1"/>
      <c r="L18" s="7"/>
      <c r="M18" s="1"/>
      <c r="N18" s="7"/>
      <c r="O18" s="1"/>
      <c r="P18" s="7"/>
      <c r="S18" s="31">
        <v>14</v>
      </c>
      <c r="T18" s="1"/>
      <c r="U18" s="8">
        <f t="shared" si="1"/>
        <v>0</v>
      </c>
      <c r="V18" s="1"/>
      <c r="W18" s="7"/>
      <c r="X18" s="1"/>
      <c r="Y18" s="7"/>
      <c r="Z18" s="1"/>
      <c r="AA18" s="7"/>
      <c r="AB18" s="1"/>
      <c r="AC18" s="7"/>
      <c r="AD18" s="1"/>
      <c r="AE18" s="7"/>
      <c r="AF18" s="1"/>
      <c r="AG18" s="7"/>
    </row>
    <row r="19" spans="2:33" x14ac:dyDescent="0.25">
      <c r="B19" s="10">
        <v>15</v>
      </c>
      <c r="C19" s="1"/>
      <c r="D19" s="8">
        <f t="shared" si="0"/>
        <v>0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S19" s="31">
        <v>15</v>
      </c>
      <c r="T19" s="1"/>
      <c r="U19" s="8">
        <f t="shared" si="1"/>
        <v>0</v>
      </c>
      <c r="V19" s="1"/>
      <c r="W19" s="7"/>
      <c r="X19" s="1"/>
      <c r="Y19" s="7"/>
      <c r="Z19" s="1"/>
      <c r="AA19" s="7"/>
      <c r="AB19" s="1"/>
      <c r="AC19" s="7"/>
      <c r="AD19" s="1"/>
      <c r="AE19" s="7"/>
      <c r="AF19" s="1"/>
      <c r="AG19" s="7"/>
    </row>
    <row r="20" spans="2:33" x14ac:dyDescent="0.25">
      <c r="B20" s="10">
        <v>16</v>
      </c>
      <c r="C20" s="1"/>
      <c r="D20" s="8">
        <f t="shared" si="0"/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  <c r="S20" s="31">
        <v>16</v>
      </c>
      <c r="T20" s="1"/>
      <c r="U20" s="8">
        <f t="shared" si="1"/>
        <v>0</v>
      </c>
      <c r="V20" s="1"/>
      <c r="W20" s="7"/>
      <c r="X20" s="1"/>
      <c r="Y20" s="7"/>
      <c r="Z20" s="1"/>
      <c r="AA20" s="7"/>
      <c r="AB20" s="1"/>
      <c r="AC20" s="7"/>
      <c r="AD20" s="1"/>
      <c r="AE20" s="7"/>
      <c r="AF20" s="1"/>
      <c r="AG20" s="7"/>
    </row>
    <row r="21" spans="2:33" x14ac:dyDescent="0.25">
      <c r="B21" s="10">
        <v>17</v>
      </c>
      <c r="C21" s="1"/>
      <c r="D21" s="8">
        <f t="shared" si="0"/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  <c r="S21" s="31">
        <v>17</v>
      </c>
      <c r="T21" s="1"/>
      <c r="U21" s="8">
        <f t="shared" si="1"/>
        <v>0</v>
      </c>
      <c r="V21" s="1"/>
      <c r="W21" s="7"/>
      <c r="X21" s="1"/>
      <c r="Y21" s="7"/>
      <c r="Z21" s="1"/>
      <c r="AA21" s="7"/>
      <c r="AB21" s="1"/>
      <c r="AC21" s="7"/>
      <c r="AD21" s="1"/>
      <c r="AE21" s="7"/>
      <c r="AF21" s="1"/>
      <c r="AG21" s="7"/>
    </row>
    <row r="22" spans="2:33" x14ac:dyDescent="0.25">
      <c r="B22" s="10">
        <v>18</v>
      </c>
      <c r="C22" s="1"/>
      <c r="D22" s="8">
        <f t="shared" si="0"/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S22" s="31">
        <v>18</v>
      </c>
      <c r="T22" s="1"/>
      <c r="U22" s="8">
        <f t="shared" si="1"/>
        <v>0</v>
      </c>
      <c r="V22" s="1"/>
      <c r="W22" s="7"/>
      <c r="X22" s="1"/>
      <c r="Y22" s="7"/>
      <c r="Z22" s="1"/>
      <c r="AA22" s="7"/>
      <c r="AB22" s="1"/>
      <c r="AC22" s="7"/>
      <c r="AD22" s="1"/>
      <c r="AE22" s="7"/>
      <c r="AF22" s="1"/>
      <c r="AG22" s="7"/>
    </row>
    <row r="23" spans="2:33" x14ac:dyDescent="0.25">
      <c r="B23" s="10">
        <v>19</v>
      </c>
      <c r="C23" s="1"/>
      <c r="D23" s="8">
        <f t="shared" si="0"/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  <c r="S23" s="31">
        <v>19</v>
      </c>
      <c r="T23" s="1"/>
      <c r="U23" s="8">
        <f t="shared" si="1"/>
        <v>0</v>
      </c>
      <c r="V23" s="1"/>
      <c r="W23" s="7"/>
      <c r="X23" s="1"/>
      <c r="Y23" s="7"/>
      <c r="Z23" s="1"/>
      <c r="AA23" s="7"/>
      <c r="AB23" s="1"/>
      <c r="AC23" s="7"/>
      <c r="AD23" s="1"/>
      <c r="AE23" s="7"/>
      <c r="AF23" s="1"/>
      <c r="AG23" s="7"/>
    </row>
    <row r="24" spans="2:33" x14ac:dyDescent="0.25">
      <c r="B24" s="10">
        <v>20</v>
      </c>
      <c r="C24" s="1"/>
      <c r="D24" s="8">
        <f t="shared" si="0"/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  <c r="S24" s="31">
        <v>20</v>
      </c>
      <c r="T24" s="1"/>
      <c r="U24" s="8">
        <f t="shared" si="1"/>
        <v>0</v>
      </c>
      <c r="V24" s="1"/>
      <c r="W24" s="7"/>
      <c r="X24" s="1"/>
      <c r="Y24" s="7"/>
      <c r="Z24" s="1"/>
      <c r="AA24" s="7"/>
      <c r="AB24" s="1"/>
      <c r="AC24" s="7"/>
      <c r="AD24" s="1"/>
      <c r="AE24" s="7"/>
      <c r="AF24" s="1"/>
      <c r="AG24" s="7"/>
    </row>
  </sheetData>
  <sortState xmlns:xlrd2="http://schemas.microsoft.com/office/spreadsheetml/2017/richdata2" ref="C5:P24">
    <sortCondition descending="1" ref="D5:D24"/>
  </sortState>
  <mergeCells count="14">
    <mergeCell ref="B2:P2"/>
    <mergeCell ref="E3:F3"/>
    <mergeCell ref="G3:H3"/>
    <mergeCell ref="I3:J3"/>
    <mergeCell ref="K3:L3"/>
    <mergeCell ref="M3:N3"/>
    <mergeCell ref="O3:P3"/>
    <mergeCell ref="S2:AG2"/>
    <mergeCell ref="V3:W3"/>
    <mergeCell ref="X3:Y3"/>
    <mergeCell ref="Z3:AA3"/>
    <mergeCell ref="AB3:AC3"/>
    <mergeCell ref="AD3:AE3"/>
    <mergeCell ref="AF3:A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0E5B6-EA54-481C-971C-EC046B29EB74}">
  <dimension ref="B2:P24"/>
  <sheetViews>
    <sheetView topLeftCell="B2" zoomScale="85" workbookViewId="0">
      <selection activeCell="K8" sqref="K8"/>
    </sheetView>
  </sheetViews>
  <sheetFormatPr defaultRowHeight="15" x14ac:dyDescent="0.25"/>
  <cols>
    <col min="3" max="3" width="18.85546875" bestFit="1" customWidth="1"/>
    <col min="4" max="4" width="13.85546875" bestFit="1" customWidth="1"/>
  </cols>
  <sheetData>
    <row r="2" spans="2:16" ht="28.5" x14ac:dyDescent="0.45">
      <c r="B2" s="35" t="s">
        <v>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2:16" ht="78" x14ac:dyDescent="0.25">
      <c r="B3" s="4" t="s">
        <v>0</v>
      </c>
      <c r="C3" s="10" t="s">
        <v>1</v>
      </c>
      <c r="D3" s="8" t="s">
        <v>3</v>
      </c>
      <c r="E3" s="40" t="s">
        <v>109</v>
      </c>
      <c r="F3" s="40"/>
      <c r="G3" s="48" t="s">
        <v>68</v>
      </c>
      <c r="H3" s="48"/>
      <c r="I3" s="60"/>
      <c r="J3" s="60"/>
      <c r="K3" s="60"/>
      <c r="L3" s="60"/>
      <c r="M3" s="60"/>
      <c r="N3" s="60"/>
      <c r="O3" s="38"/>
      <c r="P3" s="39"/>
    </row>
    <row r="4" spans="2:16" x14ac:dyDescent="0.25">
      <c r="B4" s="10"/>
      <c r="C4" s="10" t="s">
        <v>8</v>
      </c>
      <c r="D4" s="8" t="s">
        <v>7</v>
      </c>
      <c r="E4" s="10" t="s">
        <v>5</v>
      </c>
      <c r="F4" s="6" t="s">
        <v>6</v>
      </c>
      <c r="G4" s="10" t="s">
        <v>5</v>
      </c>
      <c r="H4" s="6" t="s">
        <v>6</v>
      </c>
      <c r="I4" s="10" t="s">
        <v>5</v>
      </c>
      <c r="J4" s="6" t="s">
        <v>6</v>
      </c>
      <c r="K4" s="10" t="s">
        <v>5</v>
      </c>
      <c r="L4" s="6" t="s">
        <v>6</v>
      </c>
      <c r="M4" s="10" t="s">
        <v>5</v>
      </c>
      <c r="N4" s="6" t="s">
        <v>6</v>
      </c>
      <c r="O4" s="10" t="s">
        <v>5</v>
      </c>
      <c r="P4" s="6" t="s">
        <v>6</v>
      </c>
    </row>
    <row r="5" spans="2:16" x14ac:dyDescent="0.25">
      <c r="B5" s="10">
        <v>1</v>
      </c>
      <c r="C5" s="1" t="s">
        <v>46</v>
      </c>
      <c r="D5" s="8">
        <f t="shared" ref="D5:D24" si="0">F5+H5+J5+L5+N5+P5</f>
        <v>150</v>
      </c>
      <c r="E5" s="1" t="s">
        <v>64</v>
      </c>
      <c r="F5" s="7"/>
      <c r="G5" s="1">
        <v>1</v>
      </c>
      <c r="H5" s="7">
        <f>(((2-G5+1)/2)*150)</f>
        <v>150</v>
      </c>
      <c r="I5" s="1"/>
      <c r="J5" s="7"/>
      <c r="K5" s="1"/>
      <c r="L5" s="7"/>
      <c r="M5" s="1"/>
      <c r="N5" s="7"/>
      <c r="O5" s="1"/>
      <c r="P5" s="7"/>
    </row>
    <row r="6" spans="2:16" x14ac:dyDescent="0.25">
      <c r="B6" s="10">
        <v>2</v>
      </c>
      <c r="C6" s="1" t="s">
        <v>49</v>
      </c>
      <c r="D6" s="8">
        <f t="shared" si="0"/>
        <v>150</v>
      </c>
      <c r="E6" s="1">
        <v>1</v>
      </c>
      <c r="F6" s="7">
        <f>(((3-E6+1)/3)*150)</f>
        <v>150</v>
      </c>
      <c r="G6" s="1" t="s">
        <v>64</v>
      </c>
      <c r="H6" s="7"/>
      <c r="I6" s="1"/>
      <c r="J6" s="7"/>
      <c r="K6" s="1"/>
      <c r="L6" s="7"/>
      <c r="M6" s="1"/>
      <c r="N6" s="7"/>
      <c r="O6" s="1"/>
      <c r="P6" s="7"/>
    </row>
    <row r="7" spans="2:16" x14ac:dyDescent="0.25">
      <c r="B7" s="10">
        <v>3</v>
      </c>
      <c r="C7" s="1" t="s">
        <v>72</v>
      </c>
      <c r="D7" s="8">
        <f t="shared" si="0"/>
        <v>120</v>
      </c>
      <c r="E7" s="1" t="s">
        <v>64</v>
      </c>
      <c r="F7" s="7"/>
      <c r="G7" s="1">
        <v>2</v>
      </c>
      <c r="H7" s="7">
        <f>(((5-G7+1)/5)*150)</f>
        <v>120</v>
      </c>
      <c r="I7" s="1"/>
      <c r="J7" s="7"/>
      <c r="K7" s="1"/>
      <c r="L7" s="7"/>
      <c r="M7" s="1"/>
      <c r="N7" s="7"/>
      <c r="O7" s="1"/>
      <c r="P7" s="7"/>
    </row>
    <row r="8" spans="2:16" x14ac:dyDescent="0.25">
      <c r="B8" s="10">
        <v>4</v>
      </c>
      <c r="C8" s="1" t="s">
        <v>117</v>
      </c>
      <c r="D8" s="8">
        <f t="shared" si="0"/>
        <v>100</v>
      </c>
      <c r="E8" s="1">
        <v>2</v>
      </c>
      <c r="F8" s="7">
        <f>(((3-E8+1)/3)*150)</f>
        <v>100</v>
      </c>
      <c r="G8" s="1"/>
      <c r="H8" s="7"/>
      <c r="I8" s="1"/>
      <c r="J8" s="7"/>
      <c r="K8" s="1"/>
      <c r="L8" s="7"/>
      <c r="M8" s="1"/>
      <c r="N8" s="7"/>
      <c r="O8" s="1"/>
      <c r="P8" s="7"/>
    </row>
    <row r="9" spans="2:16" x14ac:dyDescent="0.25">
      <c r="B9" s="10">
        <v>5</v>
      </c>
      <c r="C9" s="1" t="s">
        <v>41</v>
      </c>
      <c r="D9" s="8">
        <f t="shared" si="0"/>
        <v>90</v>
      </c>
      <c r="E9" s="1" t="s">
        <v>64</v>
      </c>
      <c r="F9" s="7"/>
      <c r="G9" s="1">
        <v>3</v>
      </c>
      <c r="H9" s="7">
        <f>(((5-G9+1)/5)*150)</f>
        <v>90</v>
      </c>
      <c r="I9" s="1"/>
      <c r="J9" s="7"/>
      <c r="K9" s="1"/>
      <c r="L9" s="7"/>
      <c r="M9" s="1"/>
      <c r="N9" s="7"/>
      <c r="O9" s="1"/>
      <c r="P9" s="7"/>
    </row>
    <row r="10" spans="2:16" x14ac:dyDescent="0.25">
      <c r="B10" s="10">
        <v>6</v>
      </c>
      <c r="C10" s="1" t="s">
        <v>71</v>
      </c>
      <c r="D10" s="8">
        <f t="shared" si="0"/>
        <v>90</v>
      </c>
      <c r="E10" s="1" t="s">
        <v>64</v>
      </c>
      <c r="F10" s="7"/>
      <c r="G10" s="1">
        <v>3</v>
      </c>
      <c r="H10" s="7">
        <f>(((5-G10+1)/5)*150)</f>
        <v>90</v>
      </c>
      <c r="I10" s="1"/>
      <c r="J10" s="7"/>
      <c r="K10" s="1"/>
      <c r="L10" s="7"/>
      <c r="M10" s="1"/>
      <c r="N10" s="7"/>
      <c r="O10" s="1"/>
      <c r="P10" s="7"/>
    </row>
    <row r="11" spans="2:16" x14ac:dyDescent="0.25">
      <c r="B11" s="10">
        <v>7</v>
      </c>
      <c r="C11" s="1" t="s">
        <v>73</v>
      </c>
      <c r="D11" s="8">
        <f t="shared" si="0"/>
        <v>75</v>
      </c>
      <c r="E11" s="1" t="s">
        <v>64</v>
      </c>
      <c r="F11" s="7"/>
      <c r="G11" s="1">
        <v>2</v>
      </c>
      <c r="H11" s="7">
        <f>(((2-G11+1)/2)*150)</f>
        <v>75</v>
      </c>
      <c r="I11" s="1"/>
      <c r="J11" s="7"/>
      <c r="K11" s="1"/>
      <c r="L11" s="7"/>
      <c r="M11" s="1"/>
      <c r="N11" s="7"/>
      <c r="O11" s="1"/>
      <c r="P11" s="7"/>
    </row>
    <row r="12" spans="2:16" x14ac:dyDescent="0.25">
      <c r="B12" s="10">
        <v>8</v>
      </c>
      <c r="C12" s="1" t="s">
        <v>121</v>
      </c>
      <c r="D12" s="8">
        <f t="shared" si="0"/>
        <v>50</v>
      </c>
      <c r="E12" s="1">
        <v>3</v>
      </c>
      <c r="F12" s="7">
        <f>(((3-E12+1)/3)*150)</f>
        <v>50</v>
      </c>
      <c r="G12" s="1"/>
      <c r="H12" s="7"/>
      <c r="I12" s="1"/>
      <c r="J12" s="7"/>
      <c r="K12" s="1"/>
      <c r="L12" s="7"/>
      <c r="M12" s="1"/>
      <c r="N12" s="7"/>
      <c r="O12" s="1"/>
      <c r="P12" s="7"/>
    </row>
    <row r="13" spans="2:16" x14ac:dyDescent="0.25">
      <c r="B13" s="10">
        <v>9</v>
      </c>
      <c r="C13" s="1" t="s">
        <v>122</v>
      </c>
      <c r="D13" s="8">
        <f t="shared" si="0"/>
        <v>50</v>
      </c>
      <c r="E13" s="1">
        <v>3</v>
      </c>
      <c r="F13" s="7">
        <f>(((3-E13+1)/3)*150)</f>
        <v>50</v>
      </c>
      <c r="G13" s="1"/>
      <c r="H13" s="7"/>
      <c r="I13" s="1"/>
      <c r="J13" s="7"/>
      <c r="K13" s="1"/>
      <c r="L13" s="7"/>
      <c r="M13" s="1"/>
      <c r="N13" s="7"/>
      <c r="O13" s="1"/>
      <c r="P13" s="7"/>
    </row>
    <row r="14" spans="2:16" x14ac:dyDescent="0.25">
      <c r="B14" s="10">
        <v>10</v>
      </c>
      <c r="C14" s="1" t="s">
        <v>43</v>
      </c>
      <c r="D14" s="8">
        <f t="shared" si="0"/>
        <v>30</v>
      </c>
      <c r="E14" s="1" t="s">
        <v>64</v>
      </c>
      <c r="F14" s="7"/>
      <c r="G14" s="1">
        <v>5</v>
      </c>
      <c r="H14" s="7">
        <f>(((5-G14+1)/5)*150)</f>
        <v>30</v>
      </c>
      <c r="I14" s="1"/>
      <c r="J14" s="7"/>
      <c r="K14" s="1"/>
      <c r="L14" s="7"/>
      <c r="M14" s="1"/>
      <c r="N14" s="7"/>
      <c r="O14" s="1"/>
      <c r="P14" s="7"/>
    </row>
    <row r="15" spans="2:16" x14ac:dyDescent="0.25">
      <c r="B15" s="10">
        <v>11</v>
      </c>
      <c r="C15" s="1" t="s">
        <v>42</v>
      </c>
      <c r="D15" s="8">
        <f t="shared" si="0"/>
        <v>0</v>
      </c>
      <c r="E15" s="1" t="s">
        <v>64</v>
      </c>
      <c r="F15" s="7"/>
      <c r="G15" s="1" t="s">
        <v>64</v>
      </c>
      <c r="H15" s="7"/>
      <c r="I15" s="1"/>
      <c r="J15" s="7"/>
      <c r="K15" s="1"/>
      <c r="L15" s="7"/>
      <c r="M15" s="1"/>
      <c r="N15" s="7"/>
      <c r="O15" s="1"/>
      <c r="P15" s="7"/>
    </row>
    <row r="16" spans="2:16" x14ac:dyDescent="0.25">
      <c r="B16" s="10">
        <v>12</v>
      </c>
      <c r="C16" s="1" t="s">
        <v>47</v>
      </c>
      <c r="D16" s="8">
        <f t="shared" si="0"/>
        <v>0</v>
      </c>
      <c r="E16" s="1" t="s">
        <v>64</v>
      </c>
      <c r="F16" s="7"/>
      <c r="G16" s="1" t="s">
        <v>64</v>
      </c>
      <c r="H16" s="7"/>
      <c r="I16" s="1"/>
      <c r="J16" s="7"/>
      <c r="K16" s="1"/>
      <c r="L16" s="7"/>
      <c r="M16" s="1"/>
      <c r="N16" s="7"/>
      <c r="O16" s="1"/>
      <c r="P16" s="7"/>
    </row>
    <row r="17" spans="2:16" x14ac:dyDescent="0.25">
      <c r="B17" s="10">
        <v>13</v>
      </c>
      <c r="C17" s="1" t="s">
        <v>48</v>
      </c>
      <c r="D17" s="8">
        <f t="shared" si="0"/>
        <v>0</v>
      </c>
      <c r="E17" s="1" t="s">
        <v>64</v>
      </c>
      <c r="F17" s="7"/>
      <c r="G17" s="1" t="s">
        <v>64</v>
      </c>
      <c r="H17" s="7"/>
      <c r="I17" s="1"/>
      <c r="J17" s="7"/>
      <c r="K17" s="1"/>
      <c r="L17" s="7"/>
      <c r="M17" s="1"/>
      <c r="N17" s="7"/>
      <c r="O17" s="1"/>
      <c r="P17" s="7"/>
    </row>
    <row r="18" spans="2:16" x14ac:dyDescent="0.25">
      <c r="B18" s="10">
        <v>14</v>
      </c>
      <c r="C18" s="1" t="s">
        <v>50</v>
      </c>
      <c r="D18" s="8">
        <f t="shared" si="0"/>
        <v>0</v>
      </c>
      <c r="E18" s="1" t="s">
        <v>64</v>
      </c>
      <c r="F18" s="7"/>
      <c r="G18" s="1" t="s">
        <v>64</v>
      </c>
      <c r="H18" s="7"/>
      <c r="I18" s="1"/>
      <c r="J18" s="7"/>
      <c r="K18" s="1"/>
      <c r="L18" s="7"/>
      <c r="M18" s="1"/>
      <c r="N18" s="7"/>
      <c r="O18" s="1"/>
      <c r="P18" s="7"/>
    </row>
    <row r="19" spans="2:16" x14ac:dyDescent="0.25">
      <c r="B19" s="10">
        <v>15</v>
      </c>
      <c r="C19" s="1" t="s">
        <v>51</v>
      </c>
      <c r="D19" s="8">
        <f t="shared" si="0"/>
        <v>0</v>
      </c>
      <c r="E19" s="1" t="s">
        <v>64</v>
      </c>
      <c r="F19" s="7"/>
      <c r="G19" s="1" t="s">
        <v>64</v>
      </c>
      <c r="H19" s="7"/>
      <c r="I19" s="1"/>
      <c r="J19" s="7"/>
      <c r="K19" s="1"/>
      <c r="L19" s="7"/>
      <c r="M19" s="1"/>
      <c r="N19" s="7"/>
      <c r="O19" s="1"/>
      <c r="P19" s="7"/>
    </row>
    <row r="20" spans="2:16" x14ac:dyDescent="0.25">
      <c r="B20" s="10">
        <v>16</v>
      </c>
      <c r="C20" s="1" t="s">
        <v>26</v>
      </c>
      <c r="D20" s="8">
        <f t="shared" si="0"/>
        <v>0</v>
      </c>
      <c r="E20" s="1"/>
      <c r="F20" s="7"/>
      <c r="G20" s="1"/>
      <c r="H20" s="7"/>
      <c r="I20" s="1"/>
      <c r="J20" s="7"/>
      <c r="K20" s="1"/>
      <c r="L20" s="7"/>
      <c r="M20" s="1"/>
      <c r="N20" s="7"/>
      <c r="O20" s="1"/>
      <c r="P20" s="7"/>
    </row>
    <row r="21" spans="2:16" x14ac:dyDescent="0.25">
      <c r="B21" s="10">
        <v>17</v>
      </c>
      <c r="C21" s="1"/>
      <c r="D21" s="8">
        <f t="shared" si="0"/>
        <v>0</v>
      </c>
      <c r="E21" s="1"/>
      <c r="F21" s="7"/>
      <c r="G21" s="1"/>
      <c r="H21" s="7"/>
      <c r="I21" s="1"/>
      <c r="J21" s="7"/>
      <c r="K21" s="1"/>
      <c r="L21" s="7"/>
      <c r="M21" s="1"/>
      <c r="N21" s="7"/>
      <c r="O21" s="1"/>
      <c r="P21" s="7"/>
    </row>
    <row r="22" spans="2:16" x14ac:dyDescent="0.25">
      <c r="B22" s="10">
        <v>18</v>
      </c>
      <c r="C22" s="1"/>
      <c r="D22" s="8">
        <f t="shared" si="0"/>
        <v>0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</row>
    <row r="23" spans="2:16" x14ac:dyDescent="0.25">
      <c r="B23" s="10">
        <v>19</v>
      </c>
      <c r="C23" s="1"/>
      <c r="D23" s="8">
        <f t="shared" si="0"/>
        <v>0</v>
      </c>
      <c r="E23" s="1"/>
      <c r="F23" s="7"/>
      <c r="G23" s="1"/>
      <c r="H23" s="7"/>
      <c r="I23" s="1"/>
      <c r="J23" s="7"/>
      <c r="K23" s="1"/>
      <c r="L23" s="7"/>
      <c r="M23" s="1"/>
      <c r="N23" s="7"/>
      <c r="O23" s="1"/>
      <c r="P23" s="7"/>
    </row>
    <row r="24" spans="2:16" x14ac:dyDescent="0.25">
      <c r="B24" s="10">
        <v>20</v>
      </c>
      <c r="C24" s="1"/>
      <c r="D24" s="8">
        <f t="shared" si="0"/>
        <v>0</v>
      </c>
      <c r="E24" s="1"/>
      <c r="F24" s="7"/>
      <c r="G24" s="1"/>
      <c r="H24" s="7"/>
      <c r="I24" s="1"/>
      <c r="J24" s="7"/>
      <c r="K24" s="1"/>
      <c r="L24" s="7"/>
      <c r="M24" s="1"/>
      <c r="N24" s="7"/>
      <c r="O24" s="1"/>
      <c r="P24" s="7"/>
    </row>
  </sheetData>
  <sortState xmlns:xlrd2="http://schemas.microsoft.com/office/spreadsheetml/2017/richdata2" ref="C5:P25">
    <sortCondition descending="1" ref="D5:D25"/>
  </sortState>
  <mergeCells count="7">
    <mergeCell ref="B2:P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ČLANI</vt:lpstr>
      <vt:lpstr>MLADINCI</vt:lpstr>
      <vt:lpstr>KADETI</vt:lpstr>
      <vt:lpstr>U23</vt:lpstr>
      <vt:lpstr>U14</vt:lpstr>
      <vt:lpstr>U12</vt:lpstr>
      <vt:lpstr>U10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2019-12-25T15:29:11Z</dcterms:modified>
</cp:coreProperties>
</file>