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 activeTab="5"/>
  </bookViews>
  <sheets>
    <sheet name="ČLANI" sheetId="1" r:id="rId1"/>
    <sheet name="MLADINCI" sheetId="2" r:id="rId2"/>
    <sheet name="KADETI" sheetId="3" r:id="rId3"/>
    <sheet name="U23" sheetId="4" r:id="rId4"/>
    <sheet name="U14" sheetId="5" r:id="rId5"/>
    <sheet name="U12" sheetId="6" r:id="rId6"/>
    <sheet name="U10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P9" i="3" l="1"/>
  <c r="AD8" i="3"/>
  <c r="L7" i="3"/>
  <c r="L8" i="3"/>
  <c r="L10" i="3"/>
  <c r="L9" i="3"/>
  <c r="L11" i="3"/>
  <c r="L6" i="3"/>
  <c r="J13" i="3" l="1"/>
  <c r="J11" i="3"/>
  <c r="J6" i="3"/>
  <c r="J7" i="3"/>
  <c r="J8" i="3"/>
  <c r="J9" i="3"/>
  <c r="J10" i="3"/>
  <c r="L6" i="6"/>
  <c r="L5" i="6"/>
  <c r="Z6" i="3"/>
  <c r="AB6" i="3" l="1"/>
  <c r="R13" i="3" l="1"/>
  <c r="R22" i="3"/>
  <c r="D22" i="3" s="1"/>
  <c r="R12" i="3"/>
  <c r="Y6" i="5"/>
  <c r="Y9" i="5"/>
  <c r="Y5" i="5"/>
  <c r="Z8" i="3"/>
  <c r="L6" i="5"/>
  <c r="L9" i="5"/>
  <c r="L12" i="5"/>
  <c r="L5" i="5"/>
  <c r="J6" i="6"/>
  <c r="J11" i="6"/>
  <c r="J5" i="6"/>
  <c r="P7" i="3"/>
  <c r="P10" i="3"/>
  <c r="P11" i="3"/>
  <c r="P6" i="3"/>
  <c r="H13" i="2" l="1"/>
  <c r="J7" i="5"/>
  <c r="J10" i="5"/>
  <c r="J5" i="5"/>
  <c r="H5" i="6"/>
  <c r="H6" i="6"/>
  <c r="AF6" i="1"/>
  <c r="P9" i="1" l="1"/>
  <c r="H9" i="1" l="1"/>
  <c r="N9" i="1"/>
  <c r="D9" i="1" s="1"/>
  <c r="L9" i="1"/>
  <c r="J9" i="1"/>
  <c r="J6" i="1"/>
  <c r="H6" i="5" l="1"/>
  <c r="H5" i="5"/>
  <c r="AD10" i="1" l="1"/>
  <c r="N11" i="3" l="1"/>
  <c r="N8" i="3"/>
  <c r="H7" i="3"/>
  <c r="H8" i="3"/>
  <c r="H10" i="3"/>
  <c r="H11" i="3"/>
  <c r="H9" i="3"/>
  <c r="H6" i="3"/>
  <c r="F6" i="7" l="1"/>
  <c r="F7" i="7"/>
  <c r="F8" i="7"/>
  <c r="D8" i="7" s="1"/>
  <c r="F9" i="7"/>
  <c r="D9" i="7" s="1"/>
  <c r="F10" i="7"/>
  <c r="F11" i="7"/>
  <c r="D11" i="7" s="1"/>
  <c r="F5" i="7"/>
  <c r="D5" i="7" s="1"/>
  <c r="W6" i="6"/>
  <c r="W7" i="6"/>
  <c r="W8" i="6"/>
  <c r="W5" i="6"/>
  <c r="U5" i="6" s="1"/>
  <c r="F8" i="6"/>
  <c r="D8" i="6" s="1"/>
  <c r="F9" i="6"/>
  <c r="D9" i="6" s="1"/>
  <c r="F10" i="6"/>
  <c r="F5" i="6"/>
  <c r="D5" i="6" s="1"/>
  <c r="F12" i="6"/>
  <c r="D12" i="6" s="1"/>
  <c r="F13" i="6"/>
  <c r="D13" i="6" s="1"/>
  <c r="F11" i="6"/>
  <c r="F14" i="6"/>
  <c r="D14" i="6" s="1"/>
  <c r="F15" i="6"/>
  <c r="D15" i="6" s="1"/>
  <c r="F6" i="6"/>
  <c r="D6" i="6" s="1"/>
  <c r="F16" i="6"/>
  <c r="F7" i="6"/>
  <c r="D7" i="6" s="1"/>
  <c r="W5" i="5"/>
  <c r="U5" i="5" s="1"/>
  <c r="W8" i="5"/>
  <c r="U8" i="5" s="1"/>
  <c r="W6" i="5"/>
  <c r="W10" i="5"/>
  <c r="U10" i="5" s="1"/>
  <c r="W11" i="5"/>
  <c r="U11" i="5" s="1"/>
  <c r="W7" i="5"/>
  <c r="U7" i="5" s="1"/>
  <c r="F7" i="5"/>
  <c r="F6" i="5"/>
  <c r="D6" i="5" s="1"/>
  <c r="F8" i="5"/>
  <c r="D8" i="5" s="1"/>
  <c r="F11" i="5"/>
  <c r="D11" i="5" s="1"/>
  <c r="F5" i="5"/>
  <c r="D5" i="5" s="1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0" i="7"/>
  <c r="D7" i="7"/>
  <c r="D6" i="7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D24" i="6"/>
  <c r="D23" i="6"/>
  <c r="D22" i="6"/>
  <c r="D21" i="6"/>
  <c r="D20" i="6"/>
  <c r="D19" i="6"/>
  <c r="D18" i="6"/>
  <c r="D17" i="6"/>
  <c r="D16" i="6"/>
  <c r="D11" i="6"/>
  <c r="D10" i="6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9" i="5"/>
  <c r="U6" i="5"/>
  <c r="D23" i="5"/>
  <c r="D22" i="5"/>
  <c r="D21" i="5"/>
  <c r="D20" i="5"/>
  <c r="D19" i="5"/>
  <c r="D18" i="5"/>
  <c r="D17" i="5"/>
  <c r="D16" i="5"/>
  <c r="D15" i="5"/>
  <c r="D14" i="5"/>
  <c r="D13" i="5"/>
  <c r="D12" i="5"/>
  <c r="D9" i="5"/>
  <c r="D10" i="5"/>
  <c r="D7" i="5"/>
  <c r="F16" i="3" l="1"/>
  <c r="D16" i="3" s="1"/>
  <c r="F14" i="3"/>
  <c r="D14" i="3" s="1"/>
  <c r="F15" i="3"/>
  <c r="D15" i="3" s="1"/>
  <c r="F12" i="3"/>
  <c r="D12" i="3" s="1"/>
  <c r="F8" i="3"/>
  <c r="D8" i="3" s="1"/>
  <c r="F17" i="3"/>
  <c r="D17" i="3" s="1"/>
  <c r="F18" i="3"/>
  <c r="D18" i="3" s="1"/>
  <c r="F10" i="3"/>
  <c r="D10" i="3" s="1"/>
  <c r="F7" i="3"/>
  <c r="D7" i="3" s="1"/>
  <c r="F19" i="3"/>
  <c r="D19" i="3" s="1"/>
  <c r="F20" i="3"/>
  <c r="D20" i="3" s="1"/>
  <c r="F21" i="3"/>
  <c r="D21" i="3" s="1"/>
  <c r="F11" i="3"/>
  <c r="D11" i="3" s="1"/>
  <c r="F9" i="3"/>
  <c r="D9" i="3" s="1"/>
  <c r="F23" i="3"/>
  <c r="D23" i="3" s="1"/>
  <c r="F24" i="3"/>
  <c r="D24" i="3" s="1"/>
  <c r="F13" i="3"/>
  <c r="D13" i="3" s="1"/>
  <c r="F25" i="3"/>
  <c r="D25" i="3" s="1"/>
  <c r="F6" i="3"/>
  <c r="D6" i="3" s="1"/>
  <c r="F10" i="2"/>
  <c r="F11" i="2"/>
  <c r="F12" i="2"/>
  <c r="F8" i="2"/>
  <c r="F9" i="2"/>
  <c r="F14" i="2"/>
  <c r="F15" i="2"/>
  <c r="F16" i="2"/>
  <c r="F17" i="2"/>
  <c r="F18" i="2"/>
  <c r="F13" i="2"/>
  <c r="F19" i="2"/>
  <c r="F20" i="2"/>
  <c r="F7" i="2"/>
  <c r="F6" i="2"/>
  <c r="X8" i="3"/>
  <c r="X13" i="3"/>
  <c r="X9" i="3"/>
  <c r="X11" i="3"/>
  <c r="X6" i="3"/>
  <c r="X7" i="3"/>
  <c r="X10" i="3"/>
  <c r="X12" i="3"/>
  <c r="X10" i="2"/>
  <c r="X7" i="2"/>
  <c r="X9" i="2"/>
  <c r="X6" i="2"/>
  <c r="X8" i="2"/>
  <c r="AB6" i="1"/>
  <c r="AB8" i="1"/>
  <c r="AB9" i="1"/>
  <c r="AB11" i="1"/>
  <c r="AB7" i="1"/>
  <c r="F8" i="1"/>
  <c r="F10" i="1"/>
  <c r="F11" i="1"/>
  <c r="F12" i="1"/>
  <c r="F13" i="1"/>
  <c r="F6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6" i="1"/>
  <c r="D13" i="1"/>
  <c r="D12" i="1"/>
  <c r="D11" i="1"/>
  <c r="D10" i="1"/>
  <c r="D8" i="1"/>
  <c r="D7" i="1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V25" i="3"/>
  <c r="V24" i="3"/>
  <c r="V23" i="3"/>
  <c r="V22" i="3"/>
  <c r="V21" i="3"/>
  <c r="V20" i="3"/>
  <c r="V19" i="3"/>
  <c r="V18" i="3"/>
  <c r="V17" i="3"/>
  <c r="V16" i="3"/>
  <c r="V15" i="3"/>
  <c r="V14" i="3"/>
  <c r="V10" i="3"/>
  <c r="V7" i="3"/>
  <c r="V6" i="3"/>
  <c r="V11" i="3"/>
  <c r="V9" i="3"/>
  <c r="V13" i="3"/>
  <c r="V8" i="3"/>
  <c r="V12" i="3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6" i="2"/>
  <c r="V9" i="2"/>
  <c r="V7" i="2"/>
  <c r="V10" i="2"/>
  <c r="V8" i="2"/>
  <c r="D25" i="2"/>
  <c r="D24" i="2"/>
  <c r="D23" i="2"/>
  <c r="D22" i="2"/>
  <c r="D21" i="2"/>
  <c r="D7" i="2"/>
  <c r="D20" i="2"/>
  <c r="D19" i="2"/>
  <c r="D13" i="2"/>
  <c r="D18" i="2"/>
  <c r="D17" i="2"/>
  <c r="D16" i="2"/>
  <c r="D15" i="2"/>
  <c r="D14" i="2"/>
  <c r="D9" i="2"/>
  <c r="D8" i="2"/>
  <c r="D12" i="2"/>
  <c r="D11" i="2"/>
  <c r="D10" i="2"/>
  <c r="D6" i="2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0" i="1"/>
  <c r="Z11" i="1"/>
  <c r="Z9" i="1"/>
  <c r="Z8" i="1"/>
  <c r="Z6" i="1"/>
  <c r="Z7" i="1"/>
</calcChain>
</file>

<file path=xl/sharedStrings.xml><?xml version="1.0" encoding="utf-8"?>
<sst xmlns="http://schemas.openxmlformats.org/spreadsheetml/2006/main" count="687" uniqueCount="123">
  <si>
    <t>RANG LESTVICA</t>
  </si>
  <si>
    <t>TEKMOVANJE</t>
  </si>
  <si>
    <t>TOČKE SKUPAJ</t>
  </si>
  <si>
    <t>DP 2018</t>
  </si>
  <si>
    <t>PRIIMEK IN IME</t>
  </si>
  <si>
    <t>SKUPAJ</t>
  </si>
  <si>
    <t>MESTO</t>
  </si>
  <si>
    <t>TOČKE</t>
  </si>
  <si>
    <t>BIDOVEC Jan</t>
  </si>
  <si>
    <t>PORŠ Gregor</t>
  </si>
  <si>
    <t>JEZA Jure</t>
  </si>
  <si>
    <t>POGAČNIK SOUVENT Jakob</t>
  </si>
  <si>
    <t>GOLOBIČ Jan</t>
  </si>
  <si>
    <t>WENZEL Tijan</t>
  </si>
  <si>
    <t>ŽMAUC KVAR Žiga</t>
  </si>
  <si>
    <t>MRAVLJAK Jure</t>
  </si>
  <si>
    <t>BEZJAK Domen</t>
  </si>
  <si>
    <t>FIJAVŽ BAČOVNIK Lovro</t>
  </si>
  <si>
    <t>GORJAN Matej</t>
  </si>
  <si>
    <t>DOBELŠEK Simon</t>
  </si>
  <si>
    <t>KOVAČ Črtomir</t>
  </si>
  <si>
    <t>STARC Luka</t>
  </si>
  <si>
    <t>ŠTEBLAJ Dominik</t>
  </si>
  <si>
    <t>GERŠAK Blaž</t>
  </si>
  <si>
    <t>BALAŽIČ Aleksander</t>
  </si>
  <si>
    <t>SOKOLIČ Klemen</t>
  </si>
  <si>
    <t>SKOK Martin</t>
  </si>
  <si>
    <t>DOMJANIČ David</t>
  </si>
  <si>
    <t>ZORMAN Eva Helena</t>
  </si>
  <si>
    <t>JEZA Eva</t>
  </si>
  <si>
    <t>KORES Gaja</t>
  </si>
  <si>
    <t>VANČEK Lucija</t>
  </si>
  <si>
    <t>KRAUTBERGER BALAŽIĆ Ursulla</t>
  </si>
  <si>
    <t>DEBELJAK Eva</t>
  </si>
  <si>
    <t>FIGELJ Eva</t>
  </si>
  <si>
    <t>RUSJAN Ani</t>
  </si>
  <si>
    <t>BOŽIČ Sarah</t>
  </si>
  <si>
    <t>KLEVA Noel</t>
  </si>
  <si>
    <t>MALI Meta</t>
  </si>
  <si>
    <t>ŠEBENIK Ana</t>
  </si>
  <si>
    <t>ZAJEC Katjuša</t>
  </si>
  <si>
    <t>WENZEL Teja</t>
  </si>
  <si>
    <t>FRANKOVIČ Jakob</t>
  </si>
  <si>
    <t>TIČ Gal</t>
  </si>
  <si>
    <t>GRUBAR Timon</t>
  </si>
  <si>
    <t>LAGANIS Andrej</t>
  </si>
  <si>
    <t>PENCA Matija</t>
  </si>
  <si>
    <t>MLAKAR Luka</t>
  </si>
  <si>
    <t>BALER Bernard</t>
  </si>
  <si>
    <t>ŠTRUMBELJ Viktor</t>
  </si>
  <si>
    <t>RUSJAN Jan</t>
  </si>
  <si>
    <t>GOLOB Lan</t>
  </si>
  <si>
    <t>BABBUCCI Gabriele</t>
  </si>
  <si>
    <t>POVIRK Tilen</t>
  </si>
  <si>
    <t>MENAŠE Gal</t>
  </si>
  <si>
    <t>VAUHNIK Vito</t>
  </si>
  <si>
    <t>PETEK Luka</t>
  </si>
  <si>
    <t>TRATAR Nai</t>
  </si>
  <si>
    <t>PERKO Filip</t>
  </si>
  <si>
    <t>TURK Urban</t>
  </si>
  <si>
    <t>KRAJLAH Luka</t>
  </si>
  <si>
    <t>NOVAK-BELEC Urban</t>
  </si>
  <si>
    <t>PONIKVAR Lars</t>
  </si>
  <si>
    <t>BOŽIČ Brin</t>
  </si>
  <si>
    <t>PONIKVAR Jon</t>
  </si>
  <si>
    <t>ČOK UMEK Filip</t>
  </si>
  <si>
    <t>DJURKOVIČ Sebastjan</t>
  </si>
  <si>
    <t>RADIČ KOCJAN Eva</t>
  </si>
  <si>
    <t>RAKOVIČ Ana</t>
  </si>
  <si>
    <t>PORS Jakob</t>
  </si>
  <si>
    <t>KOREČIČ CERNATIČ Kian</t>
  </si>
  <si>
    <t>ČERNJAK Leon</t>
  </si>
  <si>
    <t>HUDEJ Nejc</t>
  </si>
  <si>
    <t>GOLOB Mark Eli</t>
  </si>
  <si>
    <t>HVALA Vito</t>
  </si>
  <si>
    <t>GRUDEN Oskar</t>
  </si>
  <si>
    <t>MUSTAR Jernej</t>
  </si>
  <si>
    <t>KRIVEC KRIŽ Maks</t>
  </si>
  <si>
    <t>BABNIK Jon</t>
  </si>
  <si>
    <t>KOROŠEC Nika</t>
  </si>
  <si>
    <t>KUŠČER Devi</t>
  </si>
  <si>
    <t>BABNIK Brin</t>
  </si>
  <si>
    <t>VAUHNIK Val</t>
  </si>
  <si>
    <t>STRNAD Tristan</t>
  </si>
  <si>
    <t>KUMRIČ RAJŠP Tine</t>
  </si>
  <si>
    <t>FEKONJA Jure</t>
  </si>
  <si>
    <t>DEČKI DEKLICE U10</t>
  </si>
  <si>
    <t>DEČKI U12</t>
  </si>
  <si>
    <t>DEKLICE U12</t>
  </si>
  <si>
    <t>DEČKI U14</t>
  </si>
  <si>
    <t>DEKLICE U14</t>
  </si>
  <si>
    <t>MOŠKI U23</t>
  </si>
  <si>
    <t>ŽENSKE U23</t>
  </si>
  <si>
    <t>KADETI</t>
  </si>
  <si>
    <t>KADETINJE</t>
  </si>
  <si>
    <t>MLADINCI</t>
  </si>
  <si>
    <t>MLADINKE</t>
  </si>
  <si>
    <t>ČLANI</t>
  </si>
  <si>
    <t>ČLANICE</t>
  </si>
  <si>
    <t>PORDENONE (ITA) 17.12.2017</t>
  </si>
  <si>
    <t>DEBELJAK Ela</t>
  </si>
  <si>
    <t>CODROIPO 17.2.2018</t>
  </si>
  <si>
    <t>-</t>
  </si>
  <si>
    <t>EFC LIBERAC BABYLON CUP 7.10.2018</t>
  </si>
  <si>
    <t>SOBOČAN Rok</t>
  </si>
  <si>
    <t>COUP DU MONDE VANCOUVER 16.2.2018</t>
  </si>
  <si>
    <t>SATELLITE SAN-JOSE 19.5.2018</t>
  </si>
  <si>
    <t>GRAND PRIX CALI 25.5.2018</t>
  </si>
  <si>
    <t>SATELLITE BELGRADE 1.9.2018</t>
  </si>
  <si>
    <t>SATELLITE SPLIT            28.4.2018</t>
  </si>
  <si>
    <t>SATELLITE SPLIT 13.10.2018</t>
  </si>
  <si>
    <t>GEMONA DEL FRIULI 13.10.2018</t>
  </si>
  <si>
    <t>KORECIC CERNATIC Kian</t>
  </si>
  <si>
    <t>ECC ZRENJANIN 20.10.2018</t>
  </si>
  <si>
    <t>ECC BRATISLAVA 13.1.2018</t>
  </si>
  <si>
    <t>VELESAJAM KUP 21.10.2018</t>
  </si>
  <si>
    <t>VELESAJAM KUP 21.10.1018</t>
  </si>
  <si>
    <t>SVIT ČERNJAK Leon</t>
  </si>
  <si>
    <t>RAVNIKAR Jure</t>
  </si>
  <si>
    <t xml:space="preserve">SAN QUIRIN </t>
  </si>
  <si>
    <t>ECC KLAGENFURT 27.10.2018</t>
  </si>
  <si>
    <t>ECC BUDAPEST 10.11.2018</t>
  </si>
  <si>
    <t>SATELLITE DUBLIN 27.10.2018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</si>
</sst>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4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7"/>
  <sheetViews>
    <sheetView topLeftCell="B1" zoomScale="84" zoomScaleNormal="100" workbookViewId="0">
      <selection activeCell="G28" sqref="G28"/>
    </sheetView>
  </sheetViews>
  <sheetFormatPr defaultRowHeight="15" x14ac:dyDescent="0.25"/>
  <cols>
    <col min="3" max="3" width="25.140625" bestFit="1" customWidth="1"/>
    <col min="4" max="4" width="13.85546875" bestFit="1" customWidth="1"/>
    <col min="25" max="25" width="28.42578125" bestFit="1" customWidth="1"/>
    <col min="26" max="26" width="13.85546875" bestFit="1" customWidth="1"/>
  </cols>
  <sheetData>
    <row r="3" spans="2:38" ht="28.5" x14ac:dyDescent="0.45">
      <c r="B3" s="28" t="s">
        <v>97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4"/>
      <c r="T3" s="24"/>
      <c r="U3" s="24"/>
      <c r="V3" s="24"/>
      <c r="X3" s="15" t="s">
        <v>98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</row>
    <row r="4" spans="2:38" ht="78" x14ac:dyDescent="0.25">
      <c r="B4" s="1" t="s">
        <v>0</v>
      </c>
      <c r="C4" s="2" t="s">
        <v>1</v>
      </c>
      <c r="D4" s="3" t="s">
        <v>2</v>
      </c>
      <c r="E4" s="18" t="s">
        <v>3</v>
      </c>
      <c r="F4" s="18"/>
      <c r="G4" s="19" t="s">
        <v>105</v>
      </c>
      <c r="H4" s="19"/>
      <c r="I4" s="19" t="s">
        <v>109</v>
      </c>
      <c r="J4" s="19"/>
      <c r="K4" s="19" t="s">
        <v>106</v>
      </c>
      <c r="L4" s="19"/>
      <c r="M4" s="19" t="s">
        <v>107</v>
      </c>
      <c r="N4" s="19"/>
      <c r="O4" s="13" t="s">
        <v>108</v>
      </c>
      <c r="P4" s="14"/>
      <c r="Q4" s="13" t="s">
        <v>122</v>
      </c>
      <c r="R4" s="14"/>
      <c r="S4" s="25"/>
      <c r="T4" s="25"/>
      <c r="U4" s="25"/>
      <c r="V4" s="25"/>
      <c r="X4" s="1" t="s">
        <v>0</v>
      </c>
      <c r="Y4" s="2" t="s">
        <v>1</v>
      </c>
      <c r="Z4" s="3" t="s">
        <v>2</v>
      </c>
      <c r="AA4" s="18" t="s">
        <v>3</v>
      </c>
      <c r="AB4" s="18"/>
      <c r="AC4" s="19" t="s">
        <v>101</v>
      </c>
      <c r="AD4" s="19"/>
      <c r="AE4" s="19" t="s">
        <v>110</v>
      </c>
      <c r="AF4" s="19"/>
      <c r="AG4" s="18"/>
      <c r="AH4" s="18"/>
      <c r="AI4" s="18"/>
      <c r="AJ4" s="18"/>
      <c r="AK4" s="20"/>
      <c r="AL4" s="21"/>
    </row>
    <row r="5" spans="2:38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Q5" s="12" t="s">
        <v>6</v>
      </c>
      <c r="R5" s="4" t="s">
        <v>7</v>
      </c>
      <c r="S5" s="26"/>
      <c r="T5" s="26"/>
      <c r="U5" s="26"/>
      <c r="V5" s="26"/>
      <c r="X5" s="2"/>
      <c r="Y5" s="2" t="s">
        <v>4</v>
      </c>
      <c r="Z5" s="3" t="s">
        <v>5</v>
      </c>
      <c r="AA5" s="2" t="s">
        <v>6</v>
      </c>
      <c r="AB5" s="4" t="s">
        <v>7</v>
      </c>
      <c r="AC5" s="2" t="s">
        <v>6</v>
      </c>
      <c r="AD5" s="4" t="s">
        <v>7</v>
      </c>
      <c r="AE5" s="2" t="s">
        <v>6</v>
      </c>
      <c r="AF5" s="4" t="s">
        <v>7</v>
      </c>
      <c r="AG5" s="2" t="s">
        <v>6</v>
      </c>
      <c r="AH5" s="4" t="s">
        <v>7</v>
      </c>
      <c r="AI5" s="2" t="s">
        <v>6</v>
      </c>
      <c r="AJ5" s="4" t="s">
        <v>7</v>
      </c>
      <c r="AK5" s="2" t="s">
        <v>6</v>
      </c>
      <c r="AL5" s="4" t="s">
        <v>7</v>
      </c>
    </row>
    <row r="6" spans="2:38" x14ac:dyDescent="0.25">
      <c r="B6" s="2">
        <v>1</v>
      </c>
      <c r="C6" s="5" t="s">
        <v>14</v>
      </c>
      <c r="D6" s="3">
        <f>F6+H6+J6+L6+N6+P6</f>
        <v>194.31818181818181</v>
      </c>
      <c r="E6" s="5">
        <v>6</v>
      </c>
      <c r="F6" s="6">
        <f>(((20-E6+1)/20)*150)</f>
        <v>112.5</v>
      </c>
      <c r="G6" s="5" t="s">
        <v>102</v>
      </c>
      <c r="H6" s="6"/>
      <c r="I6" s="5">
        <v>41</v>
      </c>
      <c r="J6" s="6">
        <f>(((55-I6+1)/55)*300)</f>
        <v>81.818181818181813</v>
      </c>
      <c r="K6" s="5" t="s">
        <v>102</v>
      </c>
      <c r="L6" s="6"/>
      <c r="M6" s="5" t="s">
        <v>102</v>
      </c>
      <c r="N6" s="6"/>
      <c r="O6" s="5" t="s">
        <v>102</v>
      </c>
      <c r="P6" s="6"/>
      <c r="Q6" s="5" t="s">
        <v>102</v>
      </c>
      <c r="R6" s="6"/>
      <c r="S6" s="27"/>
      <c r="T6" s="27"/>
      <c r="U6" s="27"/>
      <c r="V6" s="27"/>
      <c r="X6" s="2">
        <v>1</v>
      </c>
      <c r="Y6" s="5" t="s">
        <v>29</v>
      </c>
      <c r="Z6" s="3">
        <f t="shared" ref="Z6:Z25" si="0">AB6+AD6+AF6+AH6+AJ6+AL6</f>
        <v>161.72185430463577</v>
      </c>
      <c r="AA6" s="5">
        <v>2</v>
      </c>
      <c r="AB6" s="6">
        <f>(((5-AA6+1)/5)*150)</f>
        <v>120</v>
      </c>
      <c r="AC6" s="5" t="s">
        <v>102</v>
      </c>
      <c r="AD6" s="6"/>
      <c r="AE6" s="5">
        <v>131</v>
      </c>
      <c r="AF6" s="6">
        <f>(((151-AE6+1)/151)*300)</f>
        <v>41.721854304635755</v>
      </c>
      <c r="AG6" s="5"/>
      <c r="AH6" s="6"/>
      <c r="AI6" s="5"/>
      <c r="AJ6" s="6"/>
      <c r="AK6" s="5"/>
      <c r="AL6" s="6"/>
    </row>
    <row r="7" spans="2:38" x14ac:dyDescent="0.25">
      <c r="B7" s="2">
        <v>2</v>
      </c>
      <c r="C7" s="5" t="s">
        <v>8</v>
      </c>
      <c r="D7" s="3">
        <f>F7+H7+J7+L7+N7+P7</f>
        <v>150</v>
      </c>
      <c r="E7" s="5">
        <v>1</v>
      </c>
      <c r="F7" s="6">
        <f>(((20-E7+1)/20)*150)</f>
        <v>150</v>
      </c>
      <c r="G7" s="5" t="s">
        <v>102</v>
      </c>
      <c r="H7" s="6"/>
      <c r="I7" s="5" t="s">
        <v>102</v>
      </c>
      <c r="J7" s="6"/>
      <c r="K7" s="5" t="s">
        <v>102</v>
      </c>
      <c r="L7" s="6"/>
      <c r="M7" s="5" t="s">
        <v>102</v>
      </c>
      <c r="N7" s="6"/>
      <c r="O7" s="5" t="s">
        <v>102</v>
      </c>
      <c r="P7" s="6"/>
      <c r="Q7" s="5" t="s">
        <v>102</v>
      </c>
      <c r="R7" s="6"/>
      <c r="S7" s="27"/>
      <c r="T7" s="27"/>
      <c r="U7" s="27"/>
      <c r="V7" s="27"/>
      <c r="X7" s="2">
        <v>2</v>
      </c>
      <c r="Y7" s="5" t="s">
        <v>28</v>
      </c>
      <c r="Z7" s="3">
        <f t="shared" si="0"/>
        <v>150</v>
      </c>
      <c r="AA7" s="5">
        <v>1</v>
      </c>
      <c r="AB7" s="6">
        <f>(((5-AA7+1)/5)*150)</f>
        <v>150</v>
      </c>
      <c r="AC7" s="5" t="s">
        <v>102</v>
      </c>
      <c r="AD7" s="6"/>
      <c r="AE7" s="5" t="s">
        <v>102</v>
      </c>
      <c r="AF7" s="6"/>
      <c r="AG7" s="5"/>
      <c r="AH7" s="6"/>
      <c r="AI7" s="5"/>
      <c r="AJ7" s="6"/>
      <c r="AK7" s="5"/>
      <c r="AL7" s="6"/>
    </row>
    <row r="8" spans="2:38" x14ac:dyDescent="0.25">
      <c r="B8" s="2">
        <v>3</v>
      </c>
      <c r="C8" s="5" t="s">
        <v>9</v>
      </c>
      <c r="D8" s="3">
        <f>F8+H8+J8+L8+N8+P8</f>
        <v>142.5</v>
      </c>
      <c r="E8" s="5">
        <v>2</v>
      </c>
      <c r="F8" s="6">
        <f>(((20-E8+1)/20)*150)</f>
        <v>142.5</v>
      </c>
      <c r="G8" s="5" t="s">
        <v>102</v>
      </c>
      <c r="H8" s="6"/>
      <c r="I8" s="5" t="s">
        <v>102</v>
      </c>
      <c r="J8" s="6"/>
      <c r="K8" s="5" t="s">
        <v>102</v>
      </c>
      <c r="L8" s="6"/>
      <c r="M8" s="5" t="s">
        <v>102</v>
      </c>
      <c r="N8" s="6"/>
      <c r="O8" s="5" t="s">
        <v>102</v>
      </c>
      <c r="P8" s="6"/>
      <c r="Q8" s="5" t="s">
        <v>102</v>
      </c>
      <c r="R8" s="6"/>
      <c r="S8" s="27"/>
      <c r="T8" s="27"/>
      <c r="U8" s="27"/>
      <c r="V8" s="27"/>
      <c r="X8" s="2">
        <v>3</v>
      </c>
      <c r="Y8" s="5" t="s">
        <v>30</v>
      </c>
      <c r="Z8" s="3">
        <f t="shared" si="0"/>
        <v>90</v>
      </c>
      <c r="AA8" s="5">
        <v>3</v>
      </c>
      <c r="AB8" s="6">
        <f>(((5-AA8+1)/5)*150)</f>
        <v>90</v>
      </c>
      <c r="AC8" s="5" t="s">
        <v>102</v>
      </c>
      <c r="AD8" s="6"/>
      <c r="AE8" s="5" t="s">
        <v>102</v>
      </c>
      <c r="AF8" s="6"/>
      <c r="AG8" s="5"/>
      <c r="AH8" s="6"/>
      <c r="AI8" s="5"/>
      <c r="AJ8" s="6"/>
      <c r="AK8" s="5"/>
      <c r="AL8" s="6"/>
    </row>
    <row r="9" spans="2:38" x14ac:dyDescent="0.25">
      <c r="B9" s="2">
        <v>4</v>
      </c>
      <c r="C9" s="5" t="s">
        <v>104</v>
      </c>
      <c r="D9" s="3">
        <f>N9+R9+H9</f>
        <v>135.3097578097578</v>
      </c>
      <c r="E9" s="5" t="s">
        <v>102</v>
      </c>
      <c r="F9" s="6"/>
      <c r="G9" s="5">
        <v>175</v>
      </c>
      <c r="H9" s="9">
        <f>(((185-G9+1)/185)*400)</f>
        <v>23.783783783783786</v>
      </c>
      <c r="I9" s="5">
        <v>49</v>
      </c>
      <c r="J9" s="6">
        <f>(((55-I9+1)/55)*300)</f>
        <v>38.18181818181818</v>
      </c>
      <c r="K9" s="5">
        <v>34</v>
      </c>
      <c r="L9" s="6">
        <f>(((41-K9+1)/41)*300)</f>
        <v>58.536585365853661</v>
      </c>
      <c r="M9" s="5">
        <v>117</v>
      </c>
      <c r="N9" s="9">
        <f>(((128-M9+1)/128)*400)</f>
        <v>37.5</v>
      </c>
      <c r="O9" s="5">
        <v>54</v>
      </c>
      <c r="P9" s="6">
        <f>(((63-O9+1)/63)*300)</f>
        <v>47.619047619047613</v>
      </c>
      <c r="Q9" s="5">
        <v>59</v>
      </c>
      <c r="R9" s="9">
        <f>(((77-Q9+1)/77)*300)</f>
        <v>74.025974025974023</v>
      </c>
      <c r="S9" s="27"/>
      <c r="T9" s="27"/>
      <c r="U9" s="27"/>
      <c r="V9" s="27"/>
      <c r="X9" s="2">
        <v>4</v>
      </c>
      <c r="Y9" s="5" t="s">
        <v>31</v>
      </c>
      <c r="Z9" s="3">
        <f t="shared" si="0"/>
        <v>90</v>
      </c>
      <c r="AA9" s="5">
        <v>3</v>
      </c>
      <c r="AB9" s="6">
        <f>(((5-AA9+1)/5)*150)</f>
        <v>90</v>
      </c>
      <c r="AC9" s="5" t="s">
        <v>102</v>
      </c>
      <c r="AD9" s="6"/>
      <c r="AE9" s="5" t="s">
        <v>102</v>
      </c>
      <c r="AF9" s="6"/>
      <c r="AG9" s="5"/>
      <c r="AH9" s="6"/>
      <c r="AI9" s="5"/>
      <c r="AJ9" s="6"/>
      <c r="AK9" s="5"/>
      <c r="AL9" s="6"/>
    </row>
    <row r="10" spans="2:38" x14ac:dyDescent="0.25">
      <c r="B10" s="2">
        <v>5</v>
      </c>
      <c r="C10" s="5" t="s">
        <v>10</v>
      </c>
      <c r="D10" s="3">
        <f>F10+H10+J10+L10+N10+P10</f>
        <v>135</v>
      </c>
      <c r="E10" s="5">
        <v>3</v>
      </c>
      <c r="F10" s="6">
        <f>(((20-E10+1)/20)*150)</f>
        <v>135</v>
      </c>
      <c r="G10" s="5" t="s">
        <v>102</v>
      </c>
      <c r="H10" s="6"/>
      <c r="I10" s="5" t="s">
        <v>102</v>
      </c>
      <c r="J10" s="6"/>
      <c r="K10" s="5" t="s">
        <v>102</v>
      </c>
      <c r="L10" s="6"/>
      <c r="M10" s="5" t="s">
        <v>102</v>
      </c>
      <c r="N10" s="6"/>
      <c r="O10" s="5" t="s">
        <v>102</v>
      </c>
      <c r="P10" s="6"/>
      <c r="Q10" s="5" t="s">
        <v>102</v>
      </c>
      <c r="R10" s="6"/>
      <c r="S10" s="27"/>
      <c r="T10" s="27"/>
      <c r="U10" s="27"/>
      <c r="V10" s="27"/>
      <c r="X10" s="2">
        <v>5</v>
      </c>
      <c r="Y10" s="5" t="s">
        <v>33</v>
      </c>
      <c r="Z10" s="3">
        <f t="shared" si="0"/>
        <v>66.666666666666657</v>
      </c>
      <c r="AA10" s="5" t="s">
        <v>102</v>
      </c>
      <c r="AB10" s="6"/>
      <c r="AC10" s="5">
        <v>8</v>
      </c>
      <c r="AD10" s="6">
        <f>(((21-AC10+1)/21)*100)</f>
        <v>66.666666666666657</v>
      </c>
      <c r="AE10" s="5" t="s">
        <v>102</v>
      </c>
      <c r="AF10" s="6"/>
      <c r="AG10" s="5"/>
      <c r="AH10" s="6"/>
      <c r="AI10" s="5"/>
      <c r="AJ10" s="6"/>
      <c r="AK10" s="5"/>
      <c r="AL10" s="6"/>
    </row>
    <row r="11" spans="2:38" x14ac:dyDescent="0.25">
      <c r="B11" s="2">
        <v>6</v>
      </c>
      <c r="C11" s="5" t="s">
        <v>11</v>
      </c>
      <c r="D11" s="3">
        <f>F11+H11+J11+L11+N11+P11</f>
        <v>135</v>
      </c>
      <c r="E11" s="5">
        <v>3</v>
      </c>
      <c r="F11" s="6">
        <f>(((20-E11+1)/20)*150)</f>
        <v>135</v>
      </c>
      <c r="G11" s="5" t="s">
        <v>102</v>
      </c>
      <c r="H11" s="6"/>
      <c r="I11" s="5" t="s">
        <v>102</v>
      </c>
      <c r="J11" s="6"/>
      <c r="K11" s="5" t="s">
        <v>102</v>
      </c>
      <c r="L11" s="6"/>
      <c r="M11" s="5" t="s">
        <v>102</v>
      </c>
      <c r="N11" s="6"/>
      <c r="O11" s="5" t="s">
        <v>102</v>
      </c>
      <c r="P11" s="6"/>
      <c r="Q11" s="5" t="s">
        <v>102</v>
      </c>
      <c r="R11" s="6"/>
      <c r="S11" s="27"/>
      <c r="T11" s="27"/>
      <c r="U11" s="27"/>
      <c r="V11" s="27"/>
      <c r="X11" s="2">
        <v>6</v>
      </c>
      <c r="Y11" s="5" t="s">
        <v>32</v>
      </c>
      <c r="Z11" s="3">
        <f t="shared" si="0"/>
        <v>30</v>
      </c>
      <c r="AA11" s="5">
        <v>5</v>
      </c>
      <c r="AB11" s="6">
        <f>(((5-AA11+1)/5)*150)</f>
        <v>30</v>
      </c>
      <c r="AC11" s="5" t="s">
        <v>102</v>
      </c>
      <c r="AD11" s="6"/>
      <c r="AE11" s="5" t="s">
        <v>102</v>
      </c>
      <c r="AF11" s="6"/>
      <c r="AG11" s="5"/>
      <c r="AH11" s="6"/>
      <c r="AI11" s="5"/>
      <c r="AJ11" s="6"/>
      <c r="AK11" s="5"/>
      <c r="AL11" s="6"/>
    </row>
    <row r="12" spans="2:38" x14ac:dyDescent="0.25">
      <c r="B12" s="2">
        <v>7</v>
      </c>
      <c r="C12" s="5" t="s">
        <v>12</v>
      </c>
      <c r="D12" s="3">
        <f>F12+H12+J12+L12+N12+P12</f>
        <v>120</v>
      </c>
      <c r="E12" s="5">
        <v>5</v>
      </c>
      <c r="F12" s="6">
        <f>(((20-E12+1)/20)*150)</f>
        <v>120</v>
      </c>
      <c r="G12" s="5" t="s">
        <v>102</v>
      </c>
      <c r="H12" s="6"/>
      <c r="I12" s="5" t="s">
        <v>102</v>
      </c>
      <c r="J12" s="6"/>
      <c r="K12" s="5" t="s">
        <v>102</v>
      </c>
      <c r="L12" s="6"/>
      <c r="M12" s="5" t="s">
        <v>102</v>
      </c>
      <c r="N12" s="6"/>
      <c r="O12" s="5" t="s">
        <v>102</v>
      </c>
      <c r="P12" s="6"/>
      <c r="Q12" s="5" t="s">
        <v>102</v>
      </c>
      <c r="R12" s="6"/>
      <c r="S12" s="27"/>
      <c r="T12" s="27"/>
      <c r="U12" s="27"/>
      <c r="V12" s="27"/>
      <c r="X12" s="2">
        <v>7</v>
      </c>
      <c r="Y12" s="5"/>
      <c r="Z12" s="3">
        <f t="shared" si="0"/>
        <v>0</v>
      </c>
      <c r="AA12" s="5"/>
      <c r="AB12" s="6"/>
      <c r="AC12" s="5"/>
      <c r="AD12" s="6"/>
      <c r="AE12" s="5"/>
      <c r="AF12" s="6"/>
      <c r="AG12" s="5"/>
      <c r="AH12" s="6"/>
      <c r="AI12" s="5"/>
      <c r="AJ12" s="6"/>
      <c r="AK12" s="5"/>
      <c r="AL12" s="6"/>
    </row>
    <row r="13" spans="2:38" x14ac:dyDescent="0.25">
      <c r="B13" s="2">
        <v>8</v>
      </c>
      <c r="C13" s="5" t="s">
        <v>13</v>
      </c>
      <c r="D13" s="3">
        <f>F13+H13+J13+L13+N13+P13</f>
        <v>112.5</v>
      </c>
      <c r="E13" s="5">
        <v>6</v>
      </c>
      <c r="F13" s="6">
        <f>(((20-E13+1)/20)*150)</f>
        <v>112.5</v>
      </c>
      <c r="G13" s="5" t="s">
        <v>102</v>
      </c>
      <c r="H13" s="6"/>
      <c r="I13" s="5" t="s">
        <v>102</v>
      </c>
      <c r="J13" s="6"/>
      <c r="K13" s="5" t="s">
        <v>102</v>
      </c>
      <c r="L13" s="6"/>
      <c r="M13" s="5" t="s">
        <v>102</v>
      </c>
      <c r="N13" s="6"/>
      <c r="O13" s="5" t="s">
        <v>102</v>
      </c>
      <c r="P13" s="6"/>
      <c r="Q13" s="5" t="s">
        <v>102</v>
      </c>
      <c r="R13" s="6"/>
      <c r="S13" s="27"/>
      <c r="T13" s="27"/>
      <c r="U13" s="27"/>
      <c r="V13" s="27"/>
      <c r="X13" s="2">
        <v>8</v>
      </c>
      <c r="Y13" s="5"/>
      <c r="Z13" s="3">
        <f t="shared" si="0"/>
        <v>0</v>
      </c>
      <c r="AA13" s="5"/>
      <c r="AB13" s="6"/>
      <c r="AC13" s="5"/>
      <c r="AD13" s="6"/>
      <c r="AE13" s="5"/>
      <c r="AF13" s="6"/>
      <c r="AG13" s="5"/>
      <c r="AH13" s="6"/>
      <c r="AI13" s="5"/>
      <c r="AJ13" s="6"/>
      <c r="AK13" s="5"/>
      <c r="AL13" s="6"/>
    </row>
    <row r="14" spans="2:38" x14ac:dyDescent="0.25">
      <c r="B14" s="2">
        <v>9</v>
      </c>
      <c r="C14" s="5" t="s">
        <v>15</v>
      </c>
      <c r="D14" s="3">
        <f>F14+H14+J14+L14+N14+P14</f>
        <v>97.5</v>
      </c>
      <c r="E14" s="5">
        <v>8</v>
      </c>
      <c r="F14" s="6">
        <f>(((20-E14+1)/20)*150)</f>
        <v>97.5</v>
      </c>
      <c r="G14" s="5" t="s">
        <v>102</v>
      </c>
      <c r="H14" s="6"/>
      <c r="I14" s="5" t="s">
        <v>102</v>
      </c>
      <c r="J14" s="6"/>
      <c r="K14" s="5" t="s">
        <v>102</v>
      </c>
      <c r="L14" s="6"/>
      <c r="M14" s="5" t="s">
        <v>102</v>
      </c>
      <c r="N14" s="6"/>
      <c r="O14" s="5" t="s">
        <v>102</v>
      </c>
      <c r="P14" s="6"/>
      <c r="Q14" s="5" t="s">
        <v>102</v>
      </c>
      <c r="R14" s="6"/>
      <c r="S14" s="27"/>
      <c r="T14" s="27"/>
      <c r="U14" s="27"/>
      <c r="V14" s="27"/>
      <c r="X14" s="2">
        <v>9</v>
      </c>
      <c r="Y14" s="5"/>
      <c r="Z14" s="3">
        <f t="shared" si="0"/>
        <v>0</v>
      </c>
      <c r="AA14" s="5"/>
      <c r="AB14" s="6"/>
      <c r="AC14" s="5"/>
      <c r="AD14" s="6"/>
      <c r="AE14" s="5"/>
      <c r="AF14" s="6"/>
      <c r="AG14" s="5"/>
      <c r="AH14" s="6"/>
      <c r="AI14" s="5"/>
      <c r="AJ14" s="6"/>
      <c r="AK14" s="5"/>
      <c r="AL14" s="6"/>
    </row>
    <row r="15" spans="2:38" x14ac:dyDescent="0.25">
      <c r="B15" s="2">
        <v>10</v>
      </c>
      <c r="C15" s="5" t="s">
        <v>16</v>
      </c>
      <c r="D15" s="3">
        <f>F15+H15+J15+L15+N15+P15</f>
        <v>90</v>
      </c>
      <c r="E15" s="5">
        <v>9</v>
      </c>
      <c r="F15" s="6">
        <f>(((20-E15+1)/20)*150)</f>
        <v>90</v>
      </c>
      <c r="G15" s="5" t="s">
        <v>102</v>
      </c>
      <c r="H15" s="6"/>
      <c r="I15" s="5" t="s">
        <v>102</v>
      </c>
      <c r="J15" s="6"/>
      <c r="K15" s="5" t="s">
        <v>102</v>
      </c>
      <c r="L15" s="6"/>
      <c r="M15" s="5" t="s">
        <v>102</v>
      </c>
      <c r="N15" s="6"/>
      <c r="O15" s="5" t="s">
        <v>102</v>
      </c>
      <c r="P15" s="6"/>
      <c r="Q15" s="5" t="s">
        <v>102</v>
      </c>
      <c r="R15" s="6"/>
      <c r="S15" s="27"/>
      <c r="T15" s="27"/>
      <c r="U15" s="27"/>
      <c r="V15" s="27"/>
      <c r="X15" s="2">
        <v>10</v>
      </c>
      <c r="Y15" s="5"/>
      <c r="Z15" s="3">
        <f t="shared" si="0"/>
        <v>0</v>
      </c>
      <c r="AA15" s="5"/>
      <c r="AB15" s="6"/>
      <c r="AC15" s="5"/>
      <c r="AD15" s="6"/>
      <c r="AE15" s="5"/>
      <c r="AF15" s="6"/>
      <c r="AG15" s="5"/>
      <c r="AH15" s="6"/>
      <c r="AI15" s="5"/>
      <c r="AJ15" s="6"/>
      <c r="AK15" s="5"/>
      <c r="AL15" s="6"/>
    </row>
    <row r="16" spans="2:38" x14ac:dyDescent="0.25">
      <c r="B16" s="2">
        <v>11</v>
      </c>
      <c r="C16" s="5" t="s">
        <v>17</v>
      </c>
      <c r="D16" s="3">
        <f>F16+H16+J16+L16+N16+P16</f>
        <v>82.5</v>
      </c>
      <c r="E16" s="5">
        <v>10</v>
      </c>
      <c r="F16" s="6">
        <f>(((20-E16+1)/20)*150)</f>
        <v>82.5</v>
      </c>
      <c r="G16" s="5" t="s">
        <v>102</v>
      </c>
      <c r="H16" s="6"/>
      <c r="I16" s="5" t="s">
        <v>102</v>
      </c>
      <c r="J16" s="6"/>
      <c r="K16" s="5" t="s">
        <v>102</v>
      </c>
      <c r="L16" s="6"/>
      <c r="M16" s="5" t="s">
        <v>102</v>
      </c>
      <c r="N16" s="6"/>
      <c r="O16" s="5" t="s">
        <v>102</v>
      </c>
      <c r="P16" s="6"/>
      <c r="Q16" s="5" t="s">
        <v>102</v>
      </c>
      <c r="R16" s="6"/>
      <c r="S16" s="27"/>
      <c r="T16" s="27"/>
      <c r="U16" s="27"/>
      <c r="V16" s="27"/>
      <c r="X16" s="2">
        <v>11</v>
      </c>
      <c r="Y16" s="5"/>
      <c r="Z16" s="3">
        <f t="shared" si="0"/>
        <v>0</v>
      </c>
      <c r="AA16" s="5"/>
      <c r="AB16" s="6"/>
      <c r="AC16" s="5"/>
      <c r="AD16" s="6"/>
      <c r="AE16" s="5"/>
      <c r="AF16" s="6"/>
      <c r="AG16" s="5"/>
      <c r="AH16" s="6"/>
      <c r="AI16" s="5"/>
      <c r="AJ16" s="6"/>
      <c r="AK16" s="5"/>
      <c r="AL16" s="6"/>
    </row>
    <row r="17" spans="2:38" x14ac:dyDescent="0.25">
      <c r="B17" s="2">
        <v>12</v>
      </c>
      <c r="C17" s="5" t="s">
        <v>18</v>
      </c>
      <c r="D17" s="3">
        <f>F17+H17+J17+L17+N17+P17</f>
        <v>75</v>
      </c>
      <c r="E17" s="5">
        <v>11</v>
      </c>
      <c r="F17" s="6">
        <f>(((20-E17+1)/20)*150)</f>
        <v>75</v>
      </c>
      <c r="G17" s="5" t="s">
        <v>102</v>
      </c>
      <c r="H17" s="6"/>
      <c r="I17" s="5" t="s">
        <v>102</v>
      </c>
      <c r="J17" s="6"/>
      <c r="K17" s="5" t="s">
        <v>102</v>
      </c>
      <c r="L17" s="6"/>
      <c r="M17" s="5" t="s">
        <v>102</v>
      </c>
      <c r="N17" s="6"/>
      <c r="O17" s="5" t="s">
        <v>102</v>
      </c>
      <c r="P17" s="6"/>
      <c r="Q17" s="5" t="s">
        <v>102</v>
      </c>
      <c r="R17" s="6"/>
      <c r="S17" s="27"/>
      <c r="T17" s="27"/>
      <c r="U17" s="27"/>
      <c r="V17" s="27"/>
      <c r="X17" s="2">
        <v>12</v>
      </c>
      <c r="Y17" s="5"/>
      <c r="Z17" s="3">
        <f t="shared" si="0"/>
        <v>0</v>
      </c>
      <c r="AA17" s="5"/>
      <c r="AB17" s="6"/>
      <c r="AC17" s="5"/>
      <c r="AD17" s="6"/>
      <c r="AE17" s="5"/>
      <c r="AF17" s="6"/>
      <c r="AG17" s="5"/>
      <c r="AH17" s="6"/>
      <c r="AI17" s="5"/>
      <c r="AJ17" s="6"/>
      <c r="AK17" s="5"/>
      <c r="AL17" s="6"/>
    </row>
    <row r="18" spans="2:38" x14ac:dyDescent="0.25">
      <c r="B18" s="2">
        <v>13</v>
      </c>
      <c r="C18" s="5" t="s">
        <v>19</v>
      </c>
      <c r="D18" s="3">
        <f>F18+H18+J18+L18+N18+P18</f>
        <v>67.5</v>
      </c>
      <c r="E18" s="5">
        <v>12</v>
      </c>
      <c r="F18" s="6">
        <f>(((20-E18+1)/20)*150)</f>
        <v>67.5</v>
      </c>
      <c r="G18" s="5" t="s">
        <v>102</v>
      </c>
      <c r="H18" s="6"/>
      <c r="I18" s="5" t="s">
        <v>102</v>
      </c>
      <c r="J18" s="6"/>
      <c r="K18" s="5" t="s">
        <v>102</v>
      </c>
      <c r="L18" s="6"/>
      <c r="M18" s="5" t="s">
        <v>102</v>
      </c>
      <c r="N18" s="6"/>
      <c r="O18" s="5" t="s">
        <v>102</v>
      </c>
      <c r="P18" s="6"/>
      <c r="Q18" s="5" t="s">
        <v>102</v>
      </c>
      <c r="R18" s="6"/>
      <c r="S18" s="27"/>
      <c r="T18" s="27"/>
      <c r="U18" s="27"/>
      <c r="V18" s="27"/>
      <c r="X18" s="2">
        <v>13</v>
      </c>
      <c r="Y18" s="5"/>
      <c r="Z18" s="3">
        <f t="shared" si="0"/>
        <v>0</v>
      </c>
      <c r="AA18" s="5"/>
      <c r="AB18" s="6"/>
      <c r="AC18" s="5"/>
      <c r="AD18" s="6"/>
      <c r="AE18" s="5"/>
      <c r="AF18" s="6"/>
      <c r="AG18" s="5"/>
      <c r="AH18" s="6"/>
      <c r="AI18" s="5"/>
      <c r="AJ18" s="6"/>
      <c r="AK18" s="5"/>
      <c r="AL18" s="6"/>
    </row>
    <row r="19" spans="2:38" x14ac:dyDescent="0.25">
      <c r="B19" s="2">
        <v>14</v>
      </c>
      <c r="C19" s="5" t="s">
        <v>20</v>
      </c>
      <c r="D19" s="3">
        <f>F19+H19+J19+L19+N19+P19</f>
        <v>60</v>
      </c>
      <c r="E19" s="5">
        <v>13</v>
      </c>
      <c r="F19" s="6">
        <f>(((20-E19+1)/20)*150)</f>
        <v>60</v>
      </c>
      <c r="G19" s="5" t="s">
        <v>102</v>
      </c>
      <c r="H19" s="6"/>
      <c r="I19" s="5" t="s">
        <v>102</v>
      </c>
      <c r="J19" s="6"/>
      <c r="K19" s="5" t="s">
        <v>102</v>
      </c>
      <c r="L19" s="6"/>
      <c r="M19" s="5" t="s">
        <v>102</v>
      </c>
      <c r="N19" s="6"/>
      <c r="O19" s="5" t="s">
        <v>102</v>
      </c>
      <c r="P19" s="6"/>
      <c r="Q19" s="5" t="s">
        <v>102</v>
      </c>
      <c r="R19" s="6"/>
      <c r="S19" s="27"/>
      <c r="T19" s="27"/>
      <c r="U19" s="27"/>
      <c r="V19" s="27"/>
      <c r="X19" s="2">
        <v>14</v>
      </c>
      <c r="Y19" s="5"/>
      <c r="Z19" s="3">
        <f t="shared" si="0"/>
        <v>0</v>
      </c>
      <c r="AA19" s="5"/>
      <c r="AB19" s="6"/>
      <c r="AC19" s="5"/>
      <c r="AD19" s="6"/>
      <c r="AE19" s="5"/>
      <c r="AF19" s="6"/>
      <c r="AG19" s="5"/>
      <c r="AH19" s="6"/>
      <c r="AI19" s="5"/>
      <c r="AJ19" s="6"/>
      <c r="AK19" s="5"/>
      <c r="AL19" s="6"/>
    </row>
    <row r="20" spans="2:38" x14ac:dyDescent="0.25">
      <c r="B20" s="2">
        <v>15</v>
      </c>
      <c r="C20" s="5" t="s">
        <v>21</v>
      </c>
      <c r="D20" s="3">
        <f>F20+H20+J20+L20+N20+P20</f>
        <v>52.5</v>
      </c>
      <c r="E20" s="5">
        <v>14</v>
      </c>
      <c r="F20" s="6">
        <f>(((20-E20+1)/20)*150)</f>
        <v>52.5</v>
      </c>
      <c r="G20" s="5" t="s">
        <v>102</v>
      </c>
      <c r="H20" s="6"/>
      <c r="I20" s="5" t="s">
        <v>102</v>
      </c>
      <c r="J20" s="6"/>
      <c r="K20" s="5" t="s">
        <v>102</v>
      </c>
      <c r="L20" s="6"/>
      <c r="M20" s="5" t="s">
        <v>102</v>
      </c>
      <c r="N20" s="6"/>
      <c r="O20" s="5" t="s">
        <v>102</v>
      </c>
      <c r="P20" s="6"/>
      <c r="Q20" s="5" t="s">
        <v>102</v>
      </c>
      <c r="R20" s="6"/>
      <c r="S20" s="27"/>
      <c r="T20" s="27"/>
      <c r="U20" s="27"/>
      <c r="V20" s="27"/>
      <c r="X20" s="2">
        <v>15</v>
      </c>
      <c r="Y20" s="5"/>
      <c r="Z20" s="3">
        <f t="shared" si="0"/>
        <v>0</v>
      </c>
      <c r="AA20" s="5"/>
      <c r="AB20" s="6"/>
      <c r="AC20" s="5"/>
      <c r="AD20" s="6"/>
      <c r="AE20" s="5"/>
      <c r="AF20" s="6"/>
      <c r="AG20" s="5"/>
      <c r="AH20" s="6"/>
      <c r="AI20" s="5"/>
      <c r="AJ20" s="6"/>
      <c r="AK20" s="5"/>
      <c r="AL20" s="6"/>
    </row>
    <row r="21" spans="2:38" x14ac:dyDescent="0.25">
      <c r="B21" s="2">
        <v>16</v>
      </c>
      <c r="C21" s="5" t="s">
        <v>22</v>
      </c>
      <c r="D21" s="3">
        <f>F21+H21+J21+L21+N21+P21</f>
        <v>45</v>
      </c>
      <c r="E21" s="5">
        <v>15</v>
      </c>
      <c r="F21" s="6">
        <f>(((20-E21+1)/20)*150)</f>
        <v>45</v>
      </c>
      <c r="G21" s="5" t="s">
        <v>102</v>
      </c>
      <c r="H21" s="6"/>
      <c r="I21" s="5" t="s">
        <v>102</v>
      </c>
      <c r="J21" s="6"/>
      <c r="K21" s="5" t="s">
        <v>102</v>
      </c>
      <c r="L21" s="6"/>
      <c r="M21" s="5" t="s">
        <v>102</v>
      </c>
      <c r="N21" s="6"/>
      <c r="O21" s="5" t="s">
        <v>102</v>
      </c>
      <c r="P21" s="6"/>
      <c r="Q21" s="5" t="s">
        <v>102</v>
      </c>
      <c r="R21" s="6"/>
      <c r="S21" s="27"/>
      <c r="T21" s="27"/>
      <c r="U21" s="27"/>
      <c r="V21" s="27"/>
      <c r="X21" s="2">
        <v>16</v>
      </c>
      <c r="Y21" s="5"/>
      <c r="Z21" s="3">
        <f t="shared" si="0"/>
        <v>0</v>
      </c>
      <c r="AA21" s="5"/>
      <c r="AB21" s="6"/>
      <c r="AC21" s="5"/>
      <c r="AD21" s="6"/>
      <c r="AE21" s="5"/>
      <c r="AF21" s="6"/>
      <c r="AG21" s="5"/>
      <c r="AH21" s="6"/>
      <c r="AI21" s="5"/>
      <c r="AJ21" s="6"/>
      <c r="AK21" s="5"/>
      <c r="AL21" s="6"/>
    </row>
    <row r="22" spans="2:38" x14ac:dyDescent="0.25">
      <c r="B22" s="2">
        <v>17</v>
      </c>
      <c r="C22" s="5" t="s">
        <v>23</v>
      </c>
      <c r="D22" s="3">
        <f>F22+H22+J22+L22+N22+P22</f>
        <v>37.5</v>
      </c>
      <c r="E22" s="5">
        <v>16</v>
      </c>
      <c r="F22" s="6">
        <f>(((20-E22+1)/20)*150)</f>
        <v>37.5</v>
      </c>
      <c r="G22" s="5" t="s">
        <v>102</v>
      </c>
      <c r="H22" s="6"/>
      <c r="I22" s="5" t="s">
        <v>102</v>
      </c>
      <c r="J22" s="6"/>
      <c r="K22" s="5" t="s">
        <v>102</v>
      </c>
      <c r="L22" s="6"/>
      <c r="M22" s="5" t="s">
        <v>102</v>
      </c>
      <c r="N22" s="6"/>
      <c r="O22" s="5" t="s">
        <v>102</v>
      </c>
      <c r="P22" s="6"/>
      <c r="Q22" s="5" t="s">
        <v>102</v>
      </c>
      <c r="R22" s="6"/>
      <c r="S22" s="27"/>
      <c r="T22" s="27"/>
      <c r="U22" s="27"/>
      <c r="V22" s="27"/>
      <c r="X22" s="2">
        <v>17</v>
      </c>
      <c r="Y22" s="5"/>
      <c r="Z22" s="3">
        <f t="shared" si="0"/>
        <v>0</v>
      </c>
      <c r="AA22" s="5"/>
      <c r="AB22" s="6"/>
      <c r="AC22" s="5"/>
      <c r="AD22" s="6"/>
      <c r="AE22" s="5"/>
      <c r="AF22" s="6"/>
      <c r="AG22" s="5"/>
      <c r="AH22" s="6"/>
      <c r="AI22" s="5"/>
      <c r="AJ22" s="6"/>
      <c r="AK22" s="5"/>
      <c r="AL22" s="6"/>
    </row>
    <row r="23" spans="2:38" x14ac:dyDescent="0.25">
      <c r="B23" s="2">
        <v>18</v>
      </c>
      <c r="C23" s="5" t="s">
        <v>24</v>
      </c>
      <c r="D23" s="3">
        <f>F23+H23+J23+L23+N23+P23</f>
        <v>30</v>
      </c>
      <c r="E23" s="5">
        <v>17</v>
      </c>
      <c r="F23" s="6">
        <f>(((20-E23+1)/20)*150)</f>
        <v>30</v>
      </c>
      <c r="G23" s="5" t="s">
        <v>102</v>
      </c>
      <c r="H23" s="6"/>
      <c r="I23" s="5" t="s">
        <v>102</v>
      </c>
      <c r="J23" s="6"/>
      <c r="K23" s="5" t="s">
        <v>102</v>
      </c>
      <c r="L23" s="6"/>
      <c r="M23" s="5" t="s">
        <v>102</v>
      </c>
      <c r="N23" s="6"/>
      <c r="O23" s="5" t="s">
        <v>102</v>
      </c>
      <c r="P23" s="6"/>
      <c r="Q23" s="5" t="s">
        <v>102</v>
      </c>
      <c r="R23" s="6"/>
      <c r="S23" s="27"/>
      <c r="T23" s="27"/>
      <c r="U23" s="27"/>
      <c r="V23" s="27"/>
      <c r="X23" s="2">
        <v>18</v>
      </c>
      <c r="Y23" s="5"/>
      <c r="Z23" s="3">
        <f t="shared" si="0"/>
        <v>0</v>
      </c>
      <c r="AA23" s="5"/>
      <c r="AB23" s="6"/>
      <c r="AC23" s="5"/>
      <c r="AD23" s="6"/>
      <c r="AE23" s="5"/>
      <c r="AF23" s="6"/>
      <c r="AG23" s="5"/>
      <c r="AH23" s="6"/>
      <c r="AI23" s="5"/>
      <c r="AJ23" s="6"/>
      <c r="AK23" s="5"/>
      <c r="AL23" s="6"/>
    </row>
    <row r="24" spans="2:38" x14ac:dyDescent="0.25">
      <c r="B24" s="2">
        <v>19</v>
      </c>
      <c r="C24" s="5" t="s">
        <v>25</v>
      </c>
      <c r="D24" s="3">
        <f>F24+H24+J24+L24+N24+P24</f>
        <v>22.5</v>
      </c>
      <c r="E24" s="5">
        <v>18</v>
      </c>
      <c r="F24" s="6">
        <f>(((20-E24+1)/20)*150)</f>
        <v>22.5</v>
      </c>
      <c r="G24" s="5" t="s">
        <v>102</v>
      </c>
      <c r="H24" s="6"/>
      <c r="I24" s="5" t="s">
        <v>102</v>
      </c>
      <c r="J24" s="6"/>
      <c r="K24" s="5" t="s">
        <v>102</v>
      </c>
      <c r="L24" s="6"/>
      <c r="M24" s="5" t="s">
        <v>102</v>
      </c>
      <c r="N24" s="6"/>
      <c r="O24" s="5" t="s">
        <v>102</v>
      </c>
      <c r="P24" s="6"/>
      <c r="Q24" s="5" t="s">
        <v>102</v>
      </c>
      <c r="R24" s="6"/>
      <c r="S24" s="27"/>
      <c r="T24" s="27"/>
      <c r="U24" s="27"/>
      <c r="V24" s="27"/>
      <c r="X24" s="2">
        <v>19</v>
      </c>
      <c r="Y24" s="5"/>
      <c r="Z24" s="3">
        <f t="shared" si="0"/>
        <v>0</v>
      </c>
      <c r="AA24" s="5"/>
      <c r="AB24" s="6"/>
      <c r="AC24" s="5"/>
      <c r="AD24" s="6"/>
      <c r="AE24" s="5"/>
      <c r="AF24" s="6"/>
      <c r="AG24" s="5"/>
      <c r="AH24" s="6"/>
      <c r="AI24" s="5"/>
      <c r="AJ24" s="6"/>
      <c r="AK24" s="5"/>
      <c r="AL24" s="6"/>
    </row>
    <row r="25" spans="2:38" x14ac:dyDescent="0.25">
      <c r="B25" s="2">
        <v>20</v>
      </c>
      <c r="C25" s="5" t="s">
        <v>26</v>
      </c>
      <c r="D25" s="3">
        <f>F25+H25+J25+L25+N25+P25</f>
        <v>15</v>
      </c>
      <c r="E25" s="5">
        <v>19</v>
      </c>
      <c r="F25" s="6">
        <f>(((20-E25+1)/20)*150)</f>
        <v>15</v>
      </c>
      <c r="G25" s="5" t="s">
        <v>102</v>
      </c>
      <c r="H25" s="6"/>
      <c r="I25" s="5" t="s">
        <v>102</v>
      </c>
      <c r="J25" s="6"/>
      <c r="K25" s="5" t="s">
        <v>102</v>
      </c>
      <c r="L25" s="6"/>
      <c r="M25" s="5" t="s">
        <v>102</v>
      </c>
      <c r="N25" s="6"/>
      <c r="O25" s="5" t="s">
        <v>102</v>
      </c>
      <c r="P25" s="6"/>
      <c r="Q25" s="5" t="s">
        <v>102</v>
      </c>
      <c r="R25" s="6"/>
      <c r="S25" s="27"/>
      <c r="T25" s="27"/>
      <c r="U25" s="27"/>
      <c r="V25" s="27"/>
      <c r="X25" s="2">
        <v>20</v>
      </c>
      <c r="Y25" s="5"/>
      <c r="Z25" s="3">
        <f t="shared" si="0"/>
        <v>0</v>
      </c>
      <c r="AA25" s="5"/>
      <c r="AB25" s="6"/>
      <c r="AC25" s="5"/>
      <c r="AD25" s="6"/>
      <c r="AE25" s="5"/>
      <c r="AF25" s="6"/>
      <c r="AG25" s="5"/>
      <c r="AH25" s="6"/>
      <c r="AI25" s="5"/>
      <c r="AJ25" s="6"/>
      <c r="AK25" s="5"/>
      <c r="AL25" s="6"/>
    </row>
    <row r="26" spans="2:38" x14ac:dyDescent="0.25">
      <c r="B26" s="8">
        <v>21</v>
      </c>
      <c r="C26" s="5" t="s">
        <v>27</v>
      </c>
      <c r="D26" s="3">
        <f>F26+H26+J26+L26+N26+P26</f>
        <v>7.5</v>
      </c>
      <c r="E26" s="5">
        <v>20</v>
      </c>
      <c r="F26" s="6">
        <f>(((20-E26+1)/20)*150)</f>
        <v>7.5</v>
      </c>
      <c r="G26" s="5" t="s">
        <v>102</v>
      </c>
      <c r="H26" s="6"/>
      <c r="I26" s="5" t="s">
        <v>102</v>
      </c>
      <c r="J26" s="6"/>
      <c r="K26" s="5" t="s">
        <v>102</v>
      </c>
      <c r="L26" s="6"/>
      <c r="M26" s="5" t="s">
        <v>102</v>
      </c>
      <c r="N26" s="6"/>
      <c r="O26" s="5" t="s">
        <v>102</v>
      </c>
      <c r="P26" s="6"/>
      <c r="Q26" s="5" t="s">
        <v>102</v>
      </c>
      <c r="R26" s="6"/>
      <c r="S26" s="27"/>
      <c r="T26" s="27"/>
      <c r="U26" s="27"/>
      <c r="V26" s="27"/>
    </row>
    <row r="27" spans="2:38" x14ac:dyDescent="0.25">
      <c r="S27" s="24"/>
      <c r="T27" s="24"/>
      <c r="U27" s="24"/>
      <c r="V27" s="24"/>
    </row>
  </sheetData>
  <sortState ref="C6:R26">
    <sortCondition descending="1" ref="D6:D26"/>
  </sortState>
  <mergeCells count="15">
    <mergeCell ref="X3:AL3"/>
    <mergeCell ref="AA4:AB4"/>
    <mergeCell ref="AC4:AD4"/>
    <mergeCell ref="AE4:AF4"/>
    <mergeCell ref="AG4:AH4"/>
    <mergeCell ref="AI4:AJ4"/>
    <mergeCell ref="AK4:AL4"/>
    <mergeCell ref="Q4:R4"/>
    <mergeCell ref="E4:F4"/>
    <mergeCell ref="G4:H4"/>
    <mergeCell ref="I4:J4"/>
    <mergeCell ref="K4:L4"/>
    <mergeCell ref="M4:N4"/>
    <mergeCell ref="O4:P4"/>
    <mergeCell ref="B3:R3"/>
  </mergeCells>
  <pageMargins left="0.7" right="0.7" top="0.75" bottom="0.75" header="0.3" footer="0.3"/>
  <pageSetup paperSize="9" orientation="portrait" r:id="rId1"/>
  <ignoredErrors>
    <ignoredError sqref="D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5"/>
  <sheetViews>
    <sheetView zoomScale="80" workbookViewId="0">
      <selection activeCell="G19" sqref="G19"/>
    </sheetView>
  </sheetViews>
  <sheetFormatPr defaultRowHeight="15" x14ac:dyDescent="0.25"/>
  <cols>
    <col min="3" max="3" width="18" bestFit="1" customWidth="1"/>
    <col min="4" max="4" width="14.140625" bestFit="1" customWidth="1"/>
    <col min="21" max="21" width="19.42578125" bestFit="1" customWidth="1"/>
    <col min="22" max="22" width="13.85546875" bestFit="1" customWidth="1"/>
  </cols>
  <sheetData>
    <row r="3" spans="2:34" ht="28.5" x14ac:dyDescent="0.45">
      <c r="B3" s="15" t="s">
        <v>95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T3" s="15" t="s">
        <v>96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2:34" ht="78" x14ac:dyDescent="0.25">
      <c r="B4" s="1" t="s">
        <v>0</v>
      </c>
      <c r="C4" s="2" t="s">
        <v>1</v>
      </c>
      <c r="D4" s="3" t="s">
        <v>2</v>
      </c>
      <c r="E4" s="18" t="s">
        <v>3</v>
      </c>
      <c r="F4" s="18"/>
      <c r="G4" s="19" t="s">
        <v>111</v>
      </c>
      <c r="H4" s="19"/>
      <c r="I4" s="18"/>
      <c r="J4" s="18"/>
      <c r="K4" s="18"/>
      <c r="L4" s="18"/>
      <c r="M4" s="18"/>
      <c r="N4" s="18"/>
      <c r="O4" s="20"/>
      <c r="P4" s="21"/>
      <c r="T4" s="1" t="s">
        <v>0</v>
      </c>
      <c r="U4" s="2" t="s">
        <v>1</v>
      </c>
      <c r="V4" s="3" t="s">
        <v>2</v>
      </c>
      <c r="W4" s="18" t="s">
        <v>3</v>
      </c>
      <c r="X4" s="18"/>
      <c r="Y4" s="19"/>
      <c r="Z4" s="19"/>
      <c r="AA4" s="18"/>
      <c r="AB4" s="18"/>
      <c r="AC4" s="18"/>
      <c r="AD4" s="18"/>
      <c r="AE4" s="18"/>
      <c r="AF4" s="18"/>
      <c r="AG4" s="20"/>
      <c r="AH4" s="21"/>
    </row>
    <row r="5" spans="2:34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T5" s="2"/>
      <c r="U5" s="2" t="s">
        <v>4</v>
      </c>
      <c r="V5" s="3" t="s">
        <v>5</v>
      </c>
      <c r="W5" s="2" t="s">
        <v>6</v>
      </c>
      <c r="X5" s="4" t="s">
        <v>7</v>
      </c>
      <c r="Y5" s="2" t="s">
        <v>6</v>
      </c>
      <c r="Z5" s="4" t="s">
        <v>7</v>
      </c>
      <c r="AA5" s="2" t="s">
        <v>6</v>
      </c>
      <c r="AB5" s="4" t="s">
        <v>7</v>
      </c>
      <c r="AC5" s="2" t="s">
        <v>6</v>
      </c>
      <c r="AD5" s="4" t="s">
        <v>7</v>
      </c>
      <c r="AE5" s="2" t="s">
        <v>6</v>
      </c>
      <c r="AF5" s="4" t="s">
        <v>7</v>
      </c>
      <c r="AG5" s="2" t="s">
        <v>6</v>
      </c>
      <c r="AH5" s="4" t="s">
        <v>7</v>
      </c>
    </row>
    <row r="6" spans="2:34" x14ac:dyDescent="0.25">
      <c r="B6" s="2">
        <v>1</v>
      </c>
      <c r="C6" s="5" t="s">
        <v>9</v>
      </c>
      <c r="D6" s="3">
        <f t="shared" ref="D6:D25" si="0">F6+H6+J6+L6+N6+P6</f>
        <v>150</v>
      </c>
      <c r="E6" s="5">
        <v>1</v>
      </c>
      <c r="F6" s="6">
        <f t="shared" ref="F6:F20" si="1">(((15-E6+1)/15)*150)</f>
        <v>150</v>
      </c>
      <c r="G6" s="5" t="s">
        <v>102</v>
      </c>
      <c r="H6" s="6"/>
      <c r="I6" s="5"/>
      <c r="J6" s="6"/>
      <c r="K6" s="5"/>
      <c r="L6" s="6"/>
      <c r="M6" s="5"/>
      <c r="N6" s="6"/>
      <c r="O6" s="5"/>
      <c r="P6" s="6"/>
      <c r="T6" s="2">
        <v>1</v>
      </c>
      <c r="U6" s="5" t="s">
        <v>28</v>
      </c>
      <c r="V6" s="3">
        <f t="shared" ref="V6:V25" si="2">X6+Z6+AB6+AD6+AF6+AH6</f>
        <v>150</v>
      </c>
      <c r="W6" s="5">
        <v>1</v>
      </c>
      <c r="X6" s="6">
        <f>(((5-W6+1)/5)*150)</f>
        <v>150</v>
      </c>
      <c r="Y6" s="5"/>
      <c r="Z6" s="6"/>
      <c r="AA6" s="5"/>
      <c r="AB6" s="6"/>
      <c r="AC6" s="5"/>
      <c r="AD6" s="6"/>
      <c r="AE6" s="5"/>
      <c r="AF6" s="6"/>
      <c r="AG6" s="5"/>
      <c r="AH6" s="6"/>
    </row>
    <row r="7" spans="2:34" x14ac:dyDescent="0.25">
      <c r="B7" s="2">
        <v>2</v>
      </c>
      <c r="C7" s="5" t="s">
        <v>51</v>
      </c>
      <c r="D7" s="3">
        <f t="shared" si="0"/>
        <v>140</v>
      </c>
      <c r="E7" s="5">
        <v>2</v>
      </c>
      <c r="F7" s="6">
        <f t="shared" si="1"/>
        <v>140</v>
      </c>
      <c r="G7" s="5" t="s">
        <v>102</v>
      </c>
      <c r="H7" s="6"/>
      <c r="I7" s="5"/>
      <c r="J7" s="6"/>
      <c r="K7" s="5"/>
      <c r="L7" s="6"/>
      <c r="M7" s="5"/>
      <c r="N7" s="6"/>
      <c r="O7" s="5"/>
      <c r="P7" s="6"/>
      <c r="T7" s="2">
        <v>2</v>
      </c>
      <c r="U7" s="5" t="s">
        <v>35</v>
      </c>
      <c r="V7" s="3">
        <f t="shared" si="2"/>
        <v>120</v>
      </c>
      <c r="W7" s="5">
        <v>2</v>
      </c>
      <c r="X7" s="6">
        <f>(((5-W7+1)/5)*150)</f>
        <v>120</v>
      </c>
      <c r="Y7" s="5"/>
      <c r="Z7" s="6"/>
      <c r="AA7" s="5"/>
      <c r="AB7" s="6"/>
      <c r="AC7" s="5"/>
      <c r="AD7" s="6"/>
      <c r="AE7" s="5"/>
      <c r="AF7" s="6"/>
      <c r="AG7" s="5"/>
      <c r="AH7" s="6"/>
    </row>
    <row r="8" spans="2:34" x14ac:dyDescent="0.25">
      <c r="B8" s="2">
        <v>3</v>
      </c>
      <c r="C8" s="5" t="s">
        <v>43</v>
      </c>
      <c r="D8" s="3">
        <f t="shared" si="0"/>
        <v>130</v>
      </c>
      <c r="E8" s="5">
        <v>3</v>
      </c>
      <c r="F8" s="6">
        <f t="shared" si="1"/>
        <v>130</v>
      </c>
      <c r="G8" s="5" t="s">
        <v>102</v>
      </c>
      <c r="H8" s="6"/>
      <c r="I8" s="5"/>
      <c r="J8" s="6"/>
      <c r="K8" s="5"/>
      <c r="L8" s="6"/>
      <c r="M8" s="5"/>
      <c r="N8" s="6"/>
      <c r="O8" s="5"/>
      <c r="P8" s="6"/>
      <c r="T8" s="2">
        <v>3</v>
      </c>
      <c r="U8" s="5" t="s">
        <v>100</v>
      </c>
      <c r="V8" s="3">
        <f t="shared" si="2"/>
        <v>90</v>
      </c>
      <c r="W8" s="5">
        <v>3</v>
      </c>
      <c r="X8" s="6">
        <f>(((5-W8+1)/5)*150)</f>
        <v>90</v>
      </c>
      <c r="Y8" s="5"/>
      <c r="Z8" s="6"/>
      <c r="AA8" s="5"/>
      <c r="AB8" s="6"/>
      <c r="AC8" s="5"/>
      <c r="AD8" s="6"/>
      <c r="AE8" s="5"/>
      <c r="AF8" s="6"/>
      <c r="AG8" s="5"/>
      <c r="AH8" s="6"/>
    </row>
    <row r="9" spans="2:34" x14ac:dyDescent="0.25">
      <c r="B9" s="2">
        <v>4</v>
      </c>
      <c r="C9" s="5" t="s">
        <v>44</v>
      </c>
      <c r="D9" s="3">
        <f t="shared" si="0"/>
        <v>130</v>
      </c>
      <c r="E9" s="5">
        <v>3</v>
      </c>
      <c r="F9" s="6">
        <f t="shared" si="1"/>
        <v>130</v>
      </c>
      <c r="G9" s="5" t="s">
        <v>102</v>
      </c>
      <c r="H9" s="6"/>
      <c r="I9" s="5"/>
      <c r="J9" s="6"/>
      <c r="K9" s="5"/>
      <c r="L9" s="6"/>
      <c r="M9" s="5"/>
      <c r="N9" s="6"/>
      <c r="O9" s="5"/>
      <c r="P9" s="6"/>
      <c r="T9" s="2">
        <v>4</v>
      </c>
      <c r="U9" s="5" t="s">
        <v>31</v>
      </c>
      <c r="V9" s="3">
        <f t="shared" si="2"/>
        <v>90</v>
      </c>
      <c r="W9" s="5">
        <v>3</v>
      </c>
      <c r="X9" s="6">
        <f>(((5-W9+1)/5)*150)</f>
        <v>90</v>
      </c>
      <c r="Y9" s="5"/>
      <c r="Z9" s="6"/>
      <c r="AA9" s="5"/>
      <c r="AB9" s="6"/>
      <c r="AC9" s="5"/>
      <c r="AD9" s="6"/>
      <c r="AE9" s="5"/>
      <c r="AF9" s="6"/>
      <c r="AG9" s="5"/>
      <c r="AH9" s="6"/>
    </row>
    <row r="10" spans="2:34" x14ac:dyDescent="0.25">
      <c r="B10" s="2">
        <v>5</v>
      </c>
      <c r="C10" s="5" t="s">
        <v>42</v>
      </c>
      <c r="D10" s="3">
        <f t="shared" si="0"/>
        <v>109.99999999999999</v>
      </c>
      <c r="E10" s="5">
        <v>5</v>
      </c>
      <c r="F10" s="6">
        <f t="shared" si="1"/>
        <v>109.99999999999999</v>
      </c>
      <c r="G10" s="5" t="s">
        <v>102</v>
      </c>
      <c r="H10" s="6"/>
      <c r="I10" s="5"/>
      <c r="J10" s="6"/>
      <c r="K10" s="5"/>
      <c r="L10" s="6"/>
      <c r="M10" s="5"/>
      <c r="N10" s="6"/>
      <c r="O10" s="5"/>
      <c r="P10" s="6"/>
      <c r="T10" s="2">
        <v>5</v>
      </c>
      <c r="U10" s="5" t="s">
        <v>34</v>
      </c>
      <c r="V10" s="3">
        <f t="shared" si="2"/>
        <v>30</v>
      </c>
      <c r="W10" s="5">
        <v>5</v>
      </c>
      <c r="X10" s="6">
        <f>(((5-W10+1)/5)*150)</f>
        <v>30</v>
      </c>
      <c r="Y10" s="5"/>
      <c r="Z10" s="6"/>
      <c r="AA10" s="5"/>
      <c r="AB10" s="6"/>
      <c r="AC10" s="5"/>
      <c r="AD10" s="6"/>
      <c r="AE10" s="5"/>
      <c r="AF10" s="6"/>
      <c r="AG10" s="5"/>
      <c r="AH10" s="6"/>
    </row>
    <row r="11" spans="2:34" x14ac:dyDescent="0.25">
      <c r="B11" s="2">
        <v>6</v>
      </c>
      <c r="C11" s="5" t="s">
        <v>13</v>
      </c>
      <c r="D11" s="3">
        <f t="shared" si="0"/>
        <v>109.99999999999999</v>
      </c>
      <c r="E11" s="5">
        <v>5</v>
      </c>
      <c r="F11" s="6">
        <f t="shared" si="1"/>
        <v>109.99999999999999</v>
      </c>
      <c r="G11" s="5" t="s">
        <v>102</v>
      </c>
      <c r="H11" s="6"/>
      <c r="I11" s="5"/>
      <c r="J11" s="6"/>
      <c r="K11" s="5"/>
      <c r="L11" s="6"/>
      <c r="M11" s="5"/>
      <c r="N11" s="6"/>
      <c r="O11" s="5"/>
      <c r="P11" s="6"/>
      <c r="T11" s="2">
        <v>6</v>
      </c>
      <c r="U11" s="5"/>
      <c r="V11" s="3">
        <f t="shared" si="2"/>
        <v>0</v>
      </c>
      <c r="W11" s="5"/>
      <c r="X11" s="6"/>
      <c r="Y11" s="5"/>
      <c r="Z11" s="6"/>
      <c r="AA11" s="5"/>
      <c r="AB11" s="6"/>
      <c r="AC11" s="5"/>
      <c r="AD11" s="6"/>
      <c r="AE11" s="5"/>
      <c r="AF11" s="6"/>
      <c r="AG11" s="5"/>
      <c r="AH11" s="6"/>
    </row>
    <row r="12" spans="2:34" x14ac:dyDescent="0.25">
      <c r="B12" s="2">
        <v>7</v>
      </c>
      <c r="C12" s="5" t="s">
        <v>21</v>
      </c>
      <c r="D12" s="3">
        <f t="shared" si="0"/>
        <v>90</v>
      </c>
      <c r="E12" s="5">
        <v>7</v>
      </c>
      <c r="F12" s="6">
        <f t="shared" si="1"/>
        <v>90</v>
      </c>
      <c r="G12" s="5" t="s">
        <v>102</v>
      </c>
      <c r="H12" s="6"/>
      <c r="I12" s="5"/>
      <c r="J12" s="6"/>
      <c r="K12" s="5"/>
      <c r="L12" s="6"/>
      <c r="M12" s="5"/>
      <c r="N12" s="6"/>
      <c r="O12" s="5"/>
      <c r="P12" s="6"/>
      <c r="T12" s="2">
        <v>7</v>
      </c>
      <c r="U12" s="5"/>
      <c r="V12" s="3">
        <f t="shared" si="2"/>
        <v>0</v>
      </c>
      <c r="W12" s="5"/>
      <c r="X12" s="6"/>
      <c r="Y12" s="5"/>
      <c r="Z12" s="6"/>
      <c r="AA12" s="5"/>
      <c r="AB12" s="6"/>
      <c r="AC12" s="5"/>
      <c r="AD12" s="6"/>
      <c r="AE12" s="5"/>
      <c r="AF12" s="6"/>
      <c r="AG12" s="5"/>
      <c r="AH12" s="6"/>
    </row>
    <row r="13" spans="2:34" x14ac:dyDescent="0.25">
      <c r="B13" s="2">
        <v>8</v>
      </c>
      <c r="C13" s="5" t="s">
        <v>22</v>
      </c>
      <c r="D13" s="3">
        <f t="shared" si="0"/>
        <v>83.061224489795919</v>
      </c>
      <c r="E13" s="5">
        <v>13</v>
      </c>
      <c r="F13" s="6">
        <f t="shared" si="1"/>
        <v>30</v>
      </c>
      <c r="G13" s="5">
        <v>24</v>
      </c>
      <c r="H13" s="6">
        <f>(((49-G13+1)/49)*100)</f>
        <v>53.061224489795919</v>
      </c>
      <c r="I13" s="5"/>
      <c r="J13" s="6"/>
      <c r="K13" s="5"/>
      <c r="L13" s="6"/>
      <c r="M13" s="5"/>
      <c r="N13" s="6"/>
      <c r="O13" s="5"/>
      <c r="P13" s="6"/>
      <c r="T13" s="2">
        <v>8</v>
      </c>
      <c r="U13" s="5"/>
      <c r="V13" s="3">
        <f t="shared" si="2"/>
        <v>0</v>
      </c>
      <c r="W13" s="5"/>
      <c r="X13" s="6"/>
      <c r="Y13" s="5"/>
      <c r="Z13" s="6"/>
      <c r="AA13" s="5"/>
      <c r="AB13" s="6"/>
      <c r="AC13" s="5"/>
      <c r="AD13" s="6"/>
      <c r="AE13" s="5"/>
      <c r="AF13" s="6"/>
      <c r="AG13" s="5"/>
      <c r="AH13" s="6"/>
    </row>
    <row r="14" spans="2:34" x14ac:dyDescent="0.25">
      <c r="B14" s="2">
        <v>9</v>
      </c>
      <c r="C14" s="5" t="s">
        <v>45</v>
      </c>
      <c r="D14" s="3">
        <f t="shared" si="0"/>
        <v>80</v>
      </c>
      <c r="E14" s="5">
        <v>8</v>
      </c>
      <c r="F14" s="6">
        <f t="shared" si="1"/>
        <v>80</v>
      </c>
      <c r="G14" s="5" t="s">
        <v>102</v>
      </c>
      <c r="H14" s="6"/>
      <c r="I14" s="5"/>
      <c r="J14" s="6"/>
      <c r="K14" s="5"/>
      <c r="L14" s="6"/>
      <c r="M14" s="5"/>
      <c r="N14" s="6"/>
      <c r="O14" s="5"/>
      <c r="P14" s="6"/>
      <c r="T14" s="2">
        <v>9</v>
      </c>
      <c r="U14" s="5"/>
      <c r="V14" s="3">
        <f t="shared" si="2"/>
        <v>0</v>
      </c>
      <c r="W14" s="5"/>
      <c r="X14" s="6"/>
      <c r="Y14" s="5"/>
      <c r="Z14" s="6"/>
      <c r="AA14" s="5"/>
      <c r="AB14" s="6"/>
      <c r="AC14" s="5"/>
      <c r="AD14" s="6"/>
      <c r="AE14" s="5"/>
      <c r="AF14" s="6"/>
      <c r="AG14" s="5"/>
      <c r="AH14" s="6"/>
    </row>
    <row r="15" spans="2:34" x14ac:dyDescent="0.25">
      <c r="B15" s="2">
        <v>10</v>
      </c>
      <c r="C15" s="5" t="s">
        <v>16</v>
      </c>
      <c r="D15" s="3">
        <f t="shared" si="0"/>
        <v>70</v>
      </c>
      <c r="E15" s="5">
        <v>9</v>
      </c>
      <c r="F15" s="6">
        <f t="shared" si="1"/>
        <v>70</v>
      </c>
      <c r="G15" s="5" t="s">
        <v>102</v>
      </c>
      <c r="H15" s="6"/>
      <c r="I15" s="5"/>
      <c r="J15" s="6"/>
      <c r="K15" s="5"/>
      <c r="L15" s="6"/>
      <c r="M15" s="5"/>
      <c r="N15" s="6"/>
      <c r="O15" s="5"/>
      <c r="P15" s="6"/>
      <c r="T15" s="2">
        <v>10</v>
      </c>
      <c r="U15" s="5"/>
      <c r="V15" s="3">
        <f t="shared" si="2"/>
        <v>0</v>
      </c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</row>
    <row r="16" spans="2:34" x14ac:dyDescent="0.25">
      <c r="B16" s="2">
        <v>11</v>
      </c>
      <c r="C16" s="5" t="s">
        <v>46</v>
      </c>
      <c r="D16" s="3">
        <f t="shared" si="0"/>
        <v>60</v>
      </c>
      <c r="E16" s="5">
        <v>10</v>
      </c>
      <c r="F16" s="6">
        <f t="shared" si="1"/>
        <v>60</v>
      </c>
      <c r="G16" s="5" t="s">
        <v>102</v>
      </c>
      <c r="H16" s="6"/>
      <c r="I16" s="5"/>
      <c r="J16" s="6"/>
      <c r="K16" s="5"/>
      <c r="L16" s="6"/>
      <c r="M16" s="5"/>
      <c r="N16" s="6"/>
      <c r="O16" s="5"/>
      <c r="P16" s="6"/>
      <c r="T16" s="2">
        <v>11</v>
      </c>
      <c r="U16" s="5"/>
      <c r="V16" s="3">
        <f t="shared" si="2"/>
        <v>0</v>
      </c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</row>
    <row r="17" spans="2:34" x14ac:dyDescent="0.25">
      <c r="B17" s="2">
        <v>12</v>
      </c>
      <c r="C17" s="5" t="s">
        <v>47</v>
      </c>
      <c r="D17" s="3">
        <f t="shared" si="0"/>
        <v>50</v>
      </c>
      <c r="E17" s="5">
        <v>11</v>
      </c>
      <c r="F17" s="6">
        <f t="shared" si="1"/>
        <v>50</v>
      </c>
      <c r="G17" s="5" t="s">
        <v>102</v>
      </c>
      <c r="H17" s="6"/>
      <c r="I17" s="5"/>
      <c r="J17" s="6"/>
      <c r="K17" s="5"/>
      <c r="L17" s="6"/>
      <c r="M17" s="5"/>
      <c r="N17" s="6"/>
      <c r="O17" s="5"/>
      <c r="P17" s="6"/>
      <c r="T17" s="2">
        <v>12</v>
      </c>
      <c r="U17" s="5"/>
      <c r="V17" s="3">
        <f t="shared" si="2"/>
        <v>0</v>
      </c>
      <c r="W17" s="5"/>
      <c r="X17" s="6"/>
      <c r="Y17" s="5"/>
      <c r="Z17" s="6"/>
      <c r="AA17" s="5"/>
      <c r="AB17" s="6"/>
      <c r="AC17" s="5"/>
      <c r="AD17" s="6"/>
      <c r="AE17" s="5"/>
      <c r="AF17" s="6"/>
      <c r="AG17" s="5"/>
      <c r="AH17" s="6"/>
    </row>
    <row r="18" spans="2:34" x14ac:dyDescent="0.25">
      <c r="B18" s="2">
        <v>13</v>
      </c>
      <c r="C18" s="5" t="s">
        <v>48</v>
      </c>
      <c r="D18" s="3">
        <f t="shared" si="0"/>
        <v>40</v>
      </c>
      <c r="E18" s="5">
        <v>12</v>
      </c>
      <c r="F18" s="6">
        <f t="shared" si="1"/>
        <v>40</v>
      </c>
      <c r="G18" s="5" t="s">
        <v>102</v>
      </c>
      <c r="H18" s="6"/>
      <c r="I18" s="5"/>
      <c r="J18" s="6"/>
      <c r="K18" s="5"/>
      <c r="L18" s="6"/>
      <c r="M18" s="5"/>
      <c r="N18" s="6"/>
      <c r="O18" s="5"/>
      <c r="P18" s="6"/>
      <c r="T18" s="2">
        <v>13</v>
      </c>
      <c r="U18" s="5"/>
      <c r="V18" s="3">
        <f t="shared" si="2"/>
        <v>0</v>
      </c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</row>
    <row r="19" spans="2:34" x14ac:dyDescent="0.25">
      <c r="B19" s="2">
        <v>14</v>
      </c>
      <c r="C19" s="5" t="s">
        <v>49</v>
      </c>
      <c r="D19" s="3">
        <f t="shared" si="0"/>
        <v>20</v>
      </c>
      <c r="E19" s="5">
        <v>14</v>
      </c>
      <c r="F19" s="6">
        <f t="shared" si="1"/>
        <v>20</v>
      </c>
      <c r="G19" s="5" t="s">
        <v>102</v>
      </c>
      <c r="H19" s="6"/>
      <c r="I19" s="5"/>
      <c r="J19" s="6"/>
      <c r="K19" s="5"/>
      <c r="L19" s="6"/>
      <c r="M19" s="5"/>
      <c r="N19" s="6"/>
      <c r="O19" s="5"/>
      <c r="P19" s="6"/>
      <c r="T19" s="2">
        <v>14</v>
      </c>
      <c r="U19" s="5"/>
      <c r="V19" s="3">
        <f t="shared" si="2"/>
        <v>0</v>
      </c>
      <c r="W19" s="5"/>
      <c r="X19" s="6"/>
      <c r="Y19" s="5"/>
      <c r="Z19" s="6"/>
      <c r="AA19" s="5"/>
      <c r="AB19" s="6"/>
      <c r="AC19" s="5"/>
      <c r="AD19" s="6"/>
      <c r="AE19" s="5"/>
      <c r="AF19" s="6"/>
      <c r="AG19" s="5"/>
      <c r="AH19" s="6"/>
    </row>
    <row r="20" spans="2:34" x14ac:dyDescent="0.25">
      <c r="B20" s="2">
        <v>15</v>
      </c>
      <c r="C20" s="5" t="s">
        <v>50</v>
      </c>
      <c r="D20" s="3">
        <f t="shared" si="0"/>
        <v>10</v>
      </c>
      <c r="E20" s="5">
        <v>15</v>
      </c>
      <c r="F20" s="6">
        <f t="shared" si="1"/>
        <v>10</v>
      </c>
      <c r="G20" s="5" t="s">
        <v>102</v>
      </c>
      <c r="H20" s="6"/>
      <c r="I20" s="5"/>
      <c r="J20" s="6"/>
      <c r="K20" s="5"/>
      <c r="L20" s="6"/>
      <c r="M20" s="5"/>
      <c r="N20" s="6"/>
      <c r="O20" s="5"/>
      <c r="P20" s="6"/>
      <c r="T20" s="2">
        <v>15</v>
      </c>
      <c r="U20" s="5"/>
      <c r="V20" s="3">
        <f t="shared" si="2"/>
        <v>0</v>
      </c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</row>
    <row r="21" spans="2:34" x14ac:dyDescent="0.25">
      <c r="B21" s="2">
        <v>16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T21" s="2">
        <v>16</v>
      </c>
      <c r="U21" s="5"/>
      <c r="V21" s="3">
        <f t="shared" si="2"/>
        <v>0</v>
      </c>
      <c r="W21" s="5"/>
      <c r="X21" s="6"/>
      <c r="Y21" s="5"/>
      <c r="Z21" s="6"/>
      <c r="AA21" s="5"/>
      <c r="AB21" s="6"/>
      <c r="AC21" s="5"/>
      <c r="AD21" s="6"/>
      <c r="AE21" s="5"/>
      <c r="AF21" s="6"/>
      <c r="AG21" s="5"/>
      <c r="AH21" s="6"/>
    </row>
    <row r="22" spans="2:34" x14ac:dyDescent="0.25">
      <c r="B22" s="2">
        <v>17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T22" s="2">
        <v>17</v>
      </c>
      <c r="U22" s="5"/>
      <c r="V22" s="3">
        <f t="shared" si="2"/>
        <v>0</v>
      </c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</row>
    <row r="23" spans="2:34" x14ac:dyDescent="0.25">
      <c r="B23" s="2">
        <v>18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T23" s="2">
        <v>18</v>
      </c>
      <c r="U23" s="5"/>
      <c r="V23" s="3">
        <f t="shared" si="2"/>
        <v>0</v>
      </c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</row>
    <row r="24" spans="2:34" x14ac:dyDescent="0.25">
      <c r="B24" s="2">
        <v>19</v>
      </c>
      <c r="C24" s="5"/>
      <c r="D24" s="3">
        <f t="shared" si="0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T24" s="2">
        <v>19</v>
      </c>
      <c r="U24" s="5"/>
      <c r="V24" s="3">
        <f t="shared" si="2"/>
        <v>0</v>
      </c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</row>
    <row r="25" spans="2:34" x14ac:dyDescent="0.25">
      <c r="B25" s="2">
        <v>20</v>
      </c>
      <c r="C25" s="5"/>
      <c r="D25" s="3">
        <f t="shared" si="0"/>
        <v>0</v>
      </c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T25" s="2">
        <v>20</v>
      </c>
      <c r="U25" s="5"/>
      <c r="V25" s="3">
        <f t="shared" si="2"/>
        <v>0</v>
      </c>
      <c r="W25" s="5"/>
      <c r="X25" s="6"/>
      <c r="Y25" s="5"/>
      <c r="Z25" s="6"/>
      <c r="AA25" s="5"/>
      <c r="AB25" s="6"/>
      <c r="AC25" s="5"/>
      <c r="AD25" s="6"/>
      <c r="AE25" s="5"/>
      <c r="AF25" s="6"/>
      <c r="AG25" s="5"/>
      <c r="AH25" s="6"/>
    </row>
  </sheetData>
  <sortState ref="C6:P25">
    <sortCondition descending="1" ref="D6:D25"/>
  </sortState>
  <mergeCells count="14">
    <mergeCell ref="T3:AH3"/>
    <mergeCell ref="W4:X4"/>
    <mergeCell ref="Y4:Z4"/>
    <mergeCell ref="AA4:AB4"/>
    <mergeCell ref="AC4:AD4"/>
    <mergeCell ref="AE4:AF4"/>
    <mergeCell ref="AG4:AH4"/>
    <mergeCell ref="B3:P3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5"/>
  <sheetViews>
    <sheetView topLeftCell="E3" zoomScale="86" zoomScaleNormal="100" workbookViewId="0">
      <selection activeCell="N15" sqref="N15"/>
    </sheetView>
  </sheetViews>
  <sheetFormatPr defaultRowHeight="15" x14ac:dyDescent="0.25"/>
  <cols>
    <col min="3" max="3" width="25.140625" bestFit="1" customWidth="1"/>
    <col min="21" max="21" width="16" bestFit="1" customWidth="1"/>
    <col min="22" max="22" width="14" bestFit="1" customWidth="1"/>
  </cols>
  <sheetData>
    <row r="3" spans="2:34" ht="28.5" x14ac:dyDescent="0.45"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15" t="s">
        <v>94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2:34" ht="78" x14ac:dyDescent="0.25">
      <c r="B4" s="1" t="s">
        <v>0</v>
      </c>
      <c r="C4" s="2" t="s">
        <v>1</v>
      </c>
      <c r="D4" s="3" t="s">
        <v>2</v>
      </c>
      <c r="E4" s="18" t="s">
        <v>3</v>
      </c>
      <c r="F4" s="18"/>
      <c r="G4" s="19" t="s">
        <v>114</v>
      </c>
      <c r="H4" s="19"/>
      <c r="I4" s="19" t="s">
        <v>120</v>
      </c>
      <c r="J4" s="19"/>
      <c r="K4" s="19" t="s">
        <v>121</v>
      </c>
      <c r="L4" s="19"/>
      <c r="M4" s="19" t="s">
        <v>99</v>
      </c>
      <c r="N4" s="19"/>
      <c r="O4" s="13" t="s">
        <v>113</v>
      </c>
      <c r="P4" s="14"/>
      <c r="Q4" s="13" t="s">
        <v>115</v>
      </c>
      <c r="R4" s="14"/>
      <c r="T4" s="1" t="s">
        <v>0</v>
      </c>
      <c r="U4" s="2" t="s">
        <v>1</v>
      </c>
      <c r="V4" s="3" t="s">
        <v>2</v>
      </c>
      <c r="W4" s="18" t="s">
        <v>3</v>
      </c>
      <c r="X4" s="18"/>
      <c r="Y4" s="19" t="s">
        <v>115</v>
      </c>
      <c r="Z4" s="19"/>
      <c r="AA4" s="19" t="s">
        <v>113</v>
      </c>
      <c r="AB4" s="19"/>
      <c r="AC4" s="19" t="s">
        <v>120</v>
      </c>
      <c r="AD4" s="19"/>
      <c r="AE4" s="18"/>
      <c r="AF4" s="18"/>
      <c r="AG4" s="20"/>
      <c r="AH4" s="21"/>
    </row>
    <row r="5" spans="2:34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Q5" s="10" t="s">
        <v>6</v>
      </c>
      <c r="R5" s="4" t="s">
        <v>7</v>
      </c>
      <c r="T5" s="2"/>
      <c r="U5" s="2" t="s">
        <v>4</v>
      </c>
      <c r="V5" s="3" t="s">
        <v>5</v>
      </c>
      <c r="W5" s="2" t="s">
        <v>6</v>
      </c>
      <c r="X5" s="4" t="s">
        <v>7</v>
      </c>
      <c r="Y5" s="2" t="s">
        <v>6</v>
      </c>
      <c r="Z5" s="4" t="s">
        <v>7</v>
      </c>
      <c r="AA5" s="2" t="s">
        <v>6</v>
      </c>
      <c r="AB5" s="4" t="s">
        <v>7</v>
      </c>
      <c r="AC5" s="2" t="s">
        <v>6</v>
      </c>
      <c r="AD5" s="4" t="s">
        <v>7</v>
      </c>
      <c r="AE5" s="2" t="s">
        <v>6</v>
      </c>
      <c r="AF5" s="4" t="s">
        <v>7</v>
      </c>
      <c r="AG5" s="2" t="s">
        <v>6</v>
      </c>
      <c r="AH5" s="4" t="s">
        <v>7</v>
      </c>
    </row>
    <row r="6" spans="2:34" x14ac:dyDescent="0.25">
      <c r="B6" s="2">
        <v>1</v>
      </c>
      <c r="C6" s="5" t="s">
        <v>51</v>
      </c>
      <c r="D6" s="3">
        <f>F6+H6+J6+N6+P6+R6</f>
        <v>387.58474263925712</v>
      </c>
      <c r="E6" s="5">
        <v>1</v>
      </c>
      <c r="F6" s="9">
        <f t="shared" ref="F6:F21" si="0">(((19-E6+1)/19)*150)</f>
        <v>150</v>
      </c>
      <c r="G6" s="5">
        <v>127</v>
      </c>
      <c r="H6" s="9">
        <f t="shared" ref="H6:H11" si="1">(((287-G6+1)/287)*300)</f>
        <v>168.29268292682929</v>
      </c>
      <c r="I6" s="5">
        <v>168</v>
      </c>
      <c r="J6" s="9">
        <f t="shared" ref="J6:J11" si="2">(((179-I6+1)/179)*300)</f>
        <v>20.11173184357542</v>
      </c>
      <c r="K6" s="5">
        <v>208</v>
      </c>
      <c r="L6" s="6">
        <f t="shared" ref="L6:L11" si="3">(((221-K6+1)/221)*300)</f>
        <v>19.004524886877828</v>
      </c>
      <c r="M6" s="5" t="s">
        <v>102</v>
      </c>
      <c r="N6" s="6"/>
      <c r="O6" s="5">
        <v>103</v>
      </c>
      <c r="P6" s="9">
        <f>(((122-O6+1)/122)*300)</f>
        <v>49.180327868852459</v>
      </c>
      <c r="Q6" s="5" t="s">
        <v>102</v>
      </c>
      <c r="R6" s="6"/>
      <c r="T6" s="2">
        <v>1</v>
      </c>
      <c r="U6" s="5" t="s">
        <v>31</v>
      </c>
      <c r="V6" s="3">
        <f t="shared" ref="V6:V25" si="4">X6+Z6+AB6+AD6+AF6+AH6</f>
        <v>238.5057471264368</v>
      </c>
      <c r="W6" s="5">
        <v>1</v>
      </c>
      <c r="X6" s="6">
        <f t="shared" ref="X6:X13" si="5">(((8-W6+1)/8)*150)</f>
        <v>150</v>
      </c>
      <c r="Y6" s="5">
        <v>3</v>
      </c>
      <c r="Z6" s="6">
        <f t="shared" ref="Z6" si="6">(((12-Y6+1)/12)*100)</f>
        <v>83.333333333333343</v>
      </c>
      <c r="AA6" s="5">
        <v>115</v>
      </c>
      <c r="AB6" s="6">
        <f>(((116-AA6+1)/116)*300)</f>
        <v>5.1724137931034484</v>
      </c>
      <c r="AC6" s="5" t="s">
        <v>102</v>
      </c>
      <c r="AD6" s="6"/>
      <c r="AE6" s="5"/>
      <c r="AF6" s="6"/>
      <c r="AG6" s="5"/>
      <c r="AH6" s="6"/>
    </row>
    <row r="7" spans="2:34" x14ac:dyDescent="0.25">
      <c r="B7" s="2">
        <v>2</v>
      </c>
      <c r="C7" s="5" t="s">
        <v>47</v>
      </c>
      <c r="D7" s="3">
        <f>F7+H7+J7+L7+N7+P7+R7</f>
        <v>371.53524485680782</v>
      </c>
      <c r="E7" s="5">
        <v>2</v>
      </c>
      <c r="F7" s="6">
        <f t="shared" si="0"/>
        <v>142.10526315789474</v>
      </c>
      <c r="G7" s="5">
        <v>285</v>
      </c>
      <c r="H7" s="6">
        <f t="shared" si="1"/>
        <v>3.1358885017421607</v>
      </c>
      <c r="I7" s="5">
        <v>102</v>
      </c>
      <c r="J7" s="6">
        <f t="shared" si="2"/>
        <v>130.72625698324021</v>
      </c>
      <c r="K7" s="5">
        <v>215</v>
      </c>
      <c r="L7" s="6">
        <f t="shared" si="3"/>
        <v>9.502262443438914</v>
      </c>
      <c r="M7" s="5" t="s">
        <v>102</v>
      </c>
      <c r="N7" s="6"/>
      <c r="O7" s="5">
        <v>88</v>
      </c>
      <c r="P7" s="6">
        <f>(((122-O7+1)/122)*300)</f>
        <v>86.065573770491795</v>
      </c>
      <c r="Q7" s="5" t="s">
        <v>102</v>
      </c>
      <c r="R7" s="6"/>
      <c r="T7" s="2">
        <v>2</v>
      </c>
      <c r="U7" s="5" t="s">
        <v>41</v>
      </c>
      <c r="V7" s="3">
        <f t="shared" si="4"/>
        <v>131.25</v>
      </c>
      <c r="W7" s="5">
        <v>2</v>
      </c>
      <c r="X7" s="6">
        <f t="shared" si="5"/>
        <v>131.25</v>
      </c>
      <c r="Y7" s="5" t="s">
        <v>102</v>
      </c>
      <c r="Z7" s="6"/>
      <c r="AA7" s="5" t="s">
        <v>102</v>
      </c>
      <c r="AB7" s="6"/>
      <c r="AC7" s="5" t="s">
        <v>102</v>
      </c>
      <c r="AD7" s="6"/>
      <c r="AE7" s="5"/>
      <c r="AF7" s="6"/>
      <c r="AG7" s="5"/>
      <c r="AH7" s="6"/>
    </row>
    <row r="8" spans="2:34" x14ac:dyDescent="0.25">
      <c r="B8" s="2">
        <v>3</v>
      </c>
      <c r="C8" s="5" t="s">
        <v>50</v>
      </c>
      <c r="D8" s="3">
        <f>F8+H8+J8+L8+N8+P8+R8</f>
        <v>363.67238804569456</v>
      </c>
      <c r="E8" s="5">
        <v>7</v>
      </c>
      <c r="F8" s="6">
        <f t="shared" si="0"/>
        <v>102.63157894736842</v>
      </c>
      <c r="G8" s="5">
        <v>257</v>
      </c>
      <c r="H8" s="6">
        <f t="shared" si="1"/>
        <v>32.404181184668992</v>
      </c>
      <c r="I8" s="5">
        <v>95</v>
      </c>
      <c r="J8" s="6">
        <f t="shared" si="2"/>
        <v>142.45810055865923</v>
      </c>
      <c r="K8" s="5">
        <v>192</v>
      </c>
      <c r="L8" s="6">
        <f t="shared" si="3"/>
        <v>40.723981900452486</v>
      </c>
      <c r="M8" s="5">
        <v>31</v>
      </c>
      <c r="N8" s="6">
        <f>(((55-M8+1)/55)*100)</f>
        <v>45.454545454545453</v>
      </c>
      <c r="O8" s="5" t="s">
        <v>102</v>
      </c>
      <c r="P8" s="6"/>
      <c r="Q8" s="5" t="s">
        <v>102</v>
      </c>
      <c r="R8" s="6"/>
      <c r="T8" s="2">
        <v>3</v>
      </c>
      <c r="U8" s="5" t="s">
        <v>34</v>
      </c>
      <c r="V8" s="3">
        <f t="shared" si="4"/>
        <v>174.89837398373982</v>
      </c>
      <c r="W8" s="5">
        <v>3</v>
      </c>
      <c r="X8" s="6">
        <f t="shared" si="5"/>
        <v>112.5</v>
      </c>
      <c r="Y8" s="5">
        <v>11</v>
      </c>
      <c r="Z8" s="6">
        <f>(((12-Y8+1)/12)*100)</f>
        <v>16.666666666666664</v>
      </c>
      <c r="AA8" s="5" t="s">
        <v>102</v>
      </c>
      <c r="AB8" s="6"/>
      <c r="AC8" s="5">
        <v>140</v>
      </c>
      <c r="AD8" s="6">
        <f>(((164-AC8+1)/164)*300)</f>
        <v>45.731707317073173</v>
      </c>
      <c r="AE8" s="5"/>
      <c r="AF8" s="6"/>
      <c r="AG8" s="5"/>
      <c r="AH8" s="6"/>
    </row>
    <row r="9" spans="2:34" x14ac:dyDescent="0.25">
      <c r="B9" s="2">
        <v>4</v>
      </c>
      <c r="C9" s="5" t="s">
        <v>49</v>
      </c>
      <c r="D9" s="3">
        <f>F9+J9+L9+N9+P9+R9</f>
        <v>276.2447201274116</v>
      </c>
      <c r="E9" s="5">
        <v>15</v>
      </c>
      <c r="F9" s="9">
        <f t="shared" si="0"/>
        <v>39.473684210526315</v>
      </c>
      <c r="G9" s="5">
        <v>275</v>
      </c>
      <c r="H9" s="6">
        <f t="shared" si="1"/>
        <v>13.588850174216029</v>
      </c>
      <c r="I9" s="5">
        <v>141</v>
      </c>
      <c r="J9" s="9">
        <f t="shared" si="2"/>
        <v>65.363128491620103</v>
      </c>
      <c r="K9" s="5">
        <v>170</v>
      </c>
      <c r="L9" s="9">
        <f t="shared" si="3"/>
        <v>70.588235294117652</v>
      </c>
      <c r="M9" s="5" t="s">
        <v>102</v>
      </c>
      <c r="N9" s="6"/>
      <c r="O9" s="5">
        <v>82</v>
      </c>
      <c r="P9" s="9">
        <f>(((122-O9+1)/122)*300)</f>
        <v>100.81967213114754</v>
      </c>
      <c r="Q9" s="5" t="s">
        <v>102</v>
      </c>
      <c r="R9" s="6"/>
      <c r="T9" s="2">
        <v>4</v>
      </c>
      <c r="U9" s="5" t="s">
        <v>38</v>
      </c>
      <c r="V9" s="3">
        <f t="shared" si="4"/>
        <v>112.5</v>
      </c>
      <c r="W9" s="5">
        <v>3</v>
      </c>
      <c r="X9" s="6">
        <f t="shared" si="5"/>
        <v>112.5</v>
      </c>
      <c r="Y9" s="5" t="s">
        <v>102</v>
      </c>
      <c r="Z9" s="6"/>
      <c r="AA9" s="5" t="s">
        <v>102</v>
      </c>
      <c r="AB9" s="6"/>
      <c r="AC9" s="5" t="s">
        <v>102</v>
      </c>
      <c r="AD9" s="6"/>
      <c r="AE9" s="5"/>
      <c r="AF9" s="6"/>
      <c r="AG9" s="5"/>
      <c r="AH9" s="6"/>
    </row>
    <row r="10" spans="2:34" x14ac:dyDescent="0.25">
      <c r="B10" s="2">
        <v>5</v>
      </c>
      <c r="C10" s="5" t="s">
        <v>48</v>
      </c>
      <c r="D10" s="3">
        <f>F10+J10+L10+N10+P10+R10</f>
        <v>210.55832311370915</v>
      </c>
      <c r="E10" s="5">
        <v>8</v>
      </c>
      <c r="F10" s="9">
        <f t="shared" si="0"/>
        <v>94.73684210526315</v>
      </c>
      <c r="G10" s="5">
        <v>270</v>
      </c>
      <c r="H10" s="6">
        <f t="shared" si="1"/>
        <v>18.815331010452962</v>
      </c>
      <c r="I10" s="5">
        <v>162</v>
      </c>
      <c r="J10" s="9">
        <f t="shared" si="2"/>
        <v>30.16759776536313</v>
      </c>
      <c r="K10" s="5">
        <v>206</v>
      </c>
      <c r="L10" s="9">
        <f t="shared" si="3"/>
        <v>21.719457013574662</v>
      </c>
      <c r="M10" s="5" t="s">
        <v>102</v>
      </c>
      <c r="N10" s="6"/>
      <c r="O10" s="5">
        <v>97</v>
      </c>
      <c r="P10" s="9">
        <f>(((122-O10+1)/122)*300)</f>
        <v>63.93442622950819</v>
      </c>
      <c r="Q10" s="5" t="s">
        <v>102</v>
      </c>
      <c r="R10" s="6"/>
      <c r="T10" s="2">
        <v>5</v>
      </c>
      <c r="U10" s="5" t="s">
        <v>40</v>
      </c>
      <c r="V10" s="3">
        <f t="shared" si="4"/>
        <v>75</v>
      </c>
      <c r="W10" s="5">
        <v>5</v>
      </c>
      <c r="X10" s="6">
        <f t="shared" si="5"/>
        <v>75</v>
      </c>
      <c r="Y10" s="5" t="s">
        <v>102</v>
      </c>
      <c r="Z10" s="6"/>
      <c r="AA10" s="5" t="s">
        <v>102</v>
      </c>
      <c r="AB10" s="6"/>
      <c r="AC10" s="5" t="s">
        <v>102</v>
      </c>
      <c r="AD10" s="6"/>
      <c r="AE10" s="5"/>
      <c r="AF10" s="6"/>
      <c r="AG10" s="5"/>
      <c r="AH10" s="6"/>
    </row>
    <row r="11" spans="2:34" x14ac:dyDescent="0.25">
      <c r="B11" s="2">
        <v>6</v>
      </c>
      <c r="C11" s="5" t="s">
        <v>58</v>
      </c>
      <c r="D11" s="3">
        <f>F11+L11+N11+P11+R11+J11</f>
        <v>207.13286804495442</v>
      </c>
      <c r="E11" s="5">
        <v>14</v>
      </c>
      <c r="F11" s="9">
        <f t="shared" si="0"/>
        <v>47.368421052631575</v>
      </c>
      <c r="G11" s="5">
        <v>283</v>
      </c>
      <c r="H11" s="6">
        <f t="shared" si="1"/>
        <v>5.2264808362369335</v>
      </c>
      <c r="I11" s="5">
        <v>176</v>
      </c>
      <c r="J11" s="9">
        <f t="shared" si="2"/>
        <v>6.7039106145251397</v>
      </c>
      <c r="K11" s="5">
        <v>148</v>
      </c>
      <c r="L11" s="9">
        <f t="shared" si="3"/>
        <v>100.4524886877828</v>
      </c>
      <c r="M11" s="5">
        <v>46</v>
      </c>
      <c r="N11" s="9">
        <f>(((55-M11+1)/55)*100)</f>
        <v>18.181818181818183</v>
      </c>
      <c r="O11" s="5">
        <v>109</v>
      </c>
      <c r="P11" s="9">
        <f>(((122-O11+1)/122)*300)</f>
        <v>34.42622950819672</v>
      </c>
      <c r="Q11" s="5" t="s">
        <v>102</v>
      </c>
      <c r="R11" s="6"/>
      <c r="T11" s="2">
        <v>6</v>
      </c>
      <c r="U11" s="5" t="s">
        <v>39</v>
      </c>
      <c r="V11" s="3">
        <f t="shared" si="4"/>
        <v>56.25</v>
      </c>
      <c r="W11" s="5">
        <v>6</v>
      </c>
      <c r="X11" s="6">
        <f t="shared" si="5"/>
        <v>56.25</v>
      </c>
      <c r="Y11" s="5" t="s">
        <v>102</v>
      </c>
      <c r="Z11" s="6"/>
      <c r="AA11" s="5" t="s">
        <v>102</v>
      </c>
      <c r="AB11" s="6"/>
      <c r="AC11" s="5" t="s">
        <v>102</v>
      </c>
      <c r="AD11" s="6"/>
      <c r="AE11" s="5"/>
      <c r="AF11" s="6"/>
      <c r="AG11" s="5"/>
      <c r="AH11" s="6"/>
    </row>
    <row r="12" spans="2:34" x14ac:dyDescent="0.25">
      <c r="B12" s="2">
        <v>7</v>
      </c>
      <c r="C12" s="5" t="s">
        <v>46</v>
      </c>
      <c r="D12" s="3">
        <f t="shared" ref="D12:D25" si="7">F12+H12+J12+L12+N12+P12+R12</f>
        <v>181.95488721804512</v>
      </c>
      <c r="E12" s="5">
        <v>6</v>
      </c>
      <c r="F12" s="6">
        <f t="shared" si="0"/>
        <v>110.52631578947368</v>
      </c>
      <c r="G12" s="5" t="s">
        <v>102</v>
      </c>
      <c r="H12" s="6"/>
      <c r="I12" s="5" t="s">
        <v>102</v>
      </c>
      <c r="J12" s="6"/>
      <c r="K12" s="5" t="s">
        <v>102</v>
      </c>
      <c r="L12" s="6"/>
      <c r="M12" s="5" t="s">
        <v>102</v>
      </c>
      <c r="N12" s="6"/>
      <c r="O12" s="5" t="s">
        <v>102</v>
      </c>
      <c r="P12" s="6"/>
      <c r="Q12" s="5">
        <v>3</v>
      </c>
      <c r="R12" s="6">
        <f>(((7-Q12+1)/7)*100)</f>
        <v>71.428571428571431</v>
      </c>
      <c r="T12" s="2">
        <v>7</v>
      </c>
      <c r="U12" s="5" t="s">
        <v>36</v>
      </c>
      <c r="V12" s="3">
        <f t="shared" si="4"/>
        <v>37.5</v>
      </c>
      <c r="W12" s="5">
        <v>7</v>
      </c>
      <c r="X12" s="6">
        <f t="shared" si="5"/>
        <v>37.5</v>
      </c>
      <c r="Y12" s="5" t="s">
        <v>102</v>
      </c>
      <c r="Z12" s="6"/>
      <c r="AA12" s="5" t="s">
        <v>102</v>
      </c>
      <c r="AB12" s="6"/>
      <c r="AC12" s="5" t="s">
        <v>102</v>
      </c>
      <c r="AD12" s="6"/>
      <c r="AE12" s="5"/>
      <c r="AF12" s="6"/>
      <c r="AG12" s="5"/>
      <c r="AH12" s="6"/>
    </row>
    <row r="13" spans="2:34" x14ac:dyDescent="0.25">
      <c r="B13" s="2">
        <v>8</v>
      </c>
      <c r="C13" s="5" t="s">
        <v>60</v>
      </c>
      <c r="D13" s="3">
        <f t="shared" si="7"/>
        <v>134.22522787415465</v>
      </c>
      <c r="E13" s="5">
        <v>18</v>
      </c>
      <c r="F13" s="6">
        <f t="shared" si="0"/>
        <v>15.789473684210526</v>
      </c>
      <c r="G13" s="5" t="s">
        <v>102</v>
      </c>
      <c r="H13" s="6"/>
      <c r="I13" s="5">
        <v>169</v>
      </c>
      <c r="J13" s="6">
        <f>(((179-I13+1)/179)*300)</f>
        <v>18.435754189944134</v>
      </c>
      <c r="K13" s="5" t="s">
        <v>102</v>
      </c>
      <c r="L13" s="6"/>
      <c r="M13" s="5" t="s">
        <v>102</v>
      </c>
      <c r="N13" s="6"/>
      <c r="O13" s="5" t="s">
        <v>102</v>
      </c>
      <c r="P13" s="6"/>
      <c r="Q13" s="5">
        <v>1</v>
      </c>
      <c r="R13" s="6">
        <f>(((7-Q13+1)/7)*100)</f>
        <v>100</v>
      </c>
      <c r="T13" s="2">
        <v>8</v>
      </c>
      <c r="U13" s="5" t="s">
        <v>37</v>
      </c>
      <c r="V13" s="3">
        <f t="shared" si="4"/>
        <v>18.75</v>
      </c>
      <c r="W13" s="5">
        <v>8</v>
      </c>
      <c r="X13" s="6">
        <f t="shared" si="5"/>
        <v>18.75</v>
      </c>
      <c r="Y13" s="5" t="s">
        <v>102</v>
      </c>
      <c r="Z13" s="6"/>
      <c r="AA13" s="5" t="s">
        <v>102</v>
      </c>
      <c r="AB13" s="6"/>
      <c r="AC13" s="5" t="s">
        <v>102</v>
      </c>
      <c r="AD13" s="6"/>
      <c r="AE13" s="5"/>
      <c r="AF13" s="6"/>
      <c r="AG13" s="5"/>
      <c r="AH13" s="6"/>
    </row>
    <row r="14" spans="2:34" x14ac:dyDescent="0.25">
      <c r="B14" s="2">
        <v>9</v>
      </c>
      <c r="C14" s="5" t="s">
        <v>20</v>
      </c>
      <c r="D14" s="3">
        <f t="shared" si="7"/>
        <v>134.21052631578948</v>
      </c>
      <c r="E14" s="5">
        <v>3</v>
      </c>
      <c r="F14" s="6">
        <f t="shared" si="0"/>
        <v>134.21052631578948</v>
      </c>
      <c r="G14" s="5" t="s">
        <v>102</v>
      </c>
      <c r="H14" s="6"/>
      <c r="I14" s="5" t="s">
        <v>102</v>
      </c>
      <c r="J14" s="6"/>
      <c r="K14" s="5" t="s">
        <v>102</v>
      </c>
      <c r="L14" s="6"/>
      <c r="M14" s="5" t="s">
        <v>102</v>
      </c>
      <c r="N14" s="6"/>
      <c r="O14" s="5" t="s">
        <v>102</v>
      </c>
      <c r="P14" s="6"/>
      <c r="Q14" s="5" t="s">
        <v>102</v>
      </c>
      <c r="R14" s="6"/>
      <c r="T14" s="2">
        <v>9</v>
      </c>
      <c r="U14" s="5"/>
      <c r="V14" s="3">
        <f t="shared" si="4"/>
        <v>0</v>
      </c>
      <c r="W14" s="5"/>
      <c r="X14" s="6"/>
      <c r="Y14" s="5"/>
      <c r="Z14" s="6"/>
      <c r="AA14" s="5"/>
      <c r="AB14" s="6"/>
      <c r="AC14" s="5"/>
      <c r="AD14" s="6"/>
      <c r="AE14" s="5"/>
      <c r="AF14" s="6"/>
      <c r="AG14" s="5"/>
      <c r="AH14" s="6"/>
    </row>
    <row r="15" spans="2:34" x14ac:dyDescent="0.25">
      <c r="B15" s="2">
        <v>10</v>
      </c>
      <c r="C15" s="5" t="s">
        <v>44</v>
      </c>
      <c r="D15" s="3">
        <f t="shared" si="7"/>
        <v>134.21052631578948</v>
      </c>
      <c r="E15" s="5">
        <v>3</v>
      </c>
      <c r="F15" s="6">
        <f t="shared" si="0"/>
        <v>134.21052631578948</v>
      </c>
      <c r="G15" s="5" t="s">
        <v>102</v>
      </c>
      <c r="H15" s="6"/>
      <c r="I15" s="5" t="s">
        <v>102</v>
      </c>
      <c r="J15" s="6"/>
      <c r="K15" s="5" t="s">
        <v>102</v>
      </c>
      <c r="L15" s="6"/>
      <c r="M15" s="5" t="s">
        <v>102</v>
      </c>
      <c r="N15" s="6"/>
      <c r="O15" s="5" t="s">
        <v>102</v>
      </c>
      <c r="P15" s="6"/>
      <c r="Q15" s="5" t="s">
        <v>102</v>
      </c>
      <c r="R15" s="6"/>
      <c r="T15" s="2">
        <v>10</v>
      </c>
      <c r="U15" s="5"/>
      <c r="V15" s="3">
        <f t="shared" si="4"/>
        <v>0</v>
      </c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</row>
    <row r="16" spans="2:34" x14ac:dyDescent="0.25">
      <c r="B16" s="2">
        <v>11</v>
      </c>
      <c r="C16" s="5" t="s">
        <v>11</v>
      </c>
      <c r="D16" s="3">
        <f t="shared" si="7"/>
        <v>118.42105263157895</v>
      </c>
      <c r="E16" s="5">
        <v>5</v>
      </c>
      <c r="F16" s="6">
        <f t="shared" si="0"/>
        <v>118.42105263157895</v>
      </c>
      <c r="G16" s="5" t="s">
        <v>102</v>
      </c>
      <c r="H16" s="6"/>
      <c r="I16" s="5" t="s">
        <v>102</v>
      </c>
      <c r="J16" s="6"/>
      <c r="K16" s="5" t="s">
        <v>102</v>
      </c>
      <c r="L16" s="6"/>
      <c r="M16" s="5" t="s">
        <v>102</v>
      </c>
      <c r="N16" s="6"/>
      <c r="O16" s="5" t="s">
        <v>102</v>
      </c>
      <c r="P16" s="6"/>
      <c r="Q16" s="5" t="s">
        <v>102</v>
      </c>
      <c r="R16" s="6"/>
      <c r="T16" s="2">
        <v>11</v>
      </c>
      <c r="U16" s="5"/>
      <c r="V16" s="3">
        <f t="shared" si="4"/>
        <v>0</v>
      </c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</row>
    <row r="17" spans="2:34" x14ac:dyDescent="0.25">
      <c r="B17" s="2">
        <v>12</v>
      </c>
      <c r="C17" s="5" t="s">
        <v>53</v>
      </c>
      <c r="D17" s="3">
        <f t="shared" si="7"/>
        <v>86.842105263157904</v>
      </c>
      <c r="E17" s="5">
        <v>9</v>
      </c>
      <c r="F17" s="6">
        <f t="shared" si="0"/>
        <v>86.842105263157904</v>
      </c>
      <c r="G17" s="5" t="s">
        <v>102</v>
      </c>
      <c r="H17" s="6"/>
      <c r="I17" s="5" t="s">
        <v>102</v>
      </c>
      <c r="J17" s="6"/>
      <c r="K17" s="5" t="s">
        <v>102</v>
      </c>
      <c r="L17" s="6"/>
      <c r="M17" s="5" t="s">
        <v>102</v>
      </c>
      <c r="N17" s="6"/>
      <c r="O17" s="5" t="s">
        <v>102</v>
      </c>
      <c r="P17" s="6"/>
      <c r="Q17" s="5" t="s">
        <v>102</v>
      </c>
      <c r="R17" s="6"/>
      <c r="T17" s="2">
        <v>12</v>
      </c>
      <c r="U17" s="5"/>
      <c r="V17" s="3">
        <f t="shared" si="4"/>
        <v>0</v>
      </c>
      <c r="W17" s="5"/>
      <c r="X17" s="6"/>
      <c r="Y17" s="5"/>
      <c r="Z17" s="6"/>
      <c r="AA17" s="5"/>
      <c r="AB17" s="6"/>
      <c r="AC17" s="5"/>
      <c r="AD17" s="6"/>
      <c r="AE17" s="5"/>
      <c r="AF17" s="6"/>
      <c r="AG17" s="5"/>
      <c r="AH17" s="6"/>
    </row>
    <row r="18" spans="2:34" x14ac:dyDescent="0.25">
      <c r="B18" s="2">
        <v>13</v>
      </c>
      <c r="C18" s="5" t="s">
        <v>54</v>
      </c>
      <c r="D18" s="3">
        <f t="shared" si="7"/>
        <v>78.94736842105263</v>
      </c>
      <c r="E18" s="5">
        <v>10</v>
      </c>
      <c r="F18" s="6">
        <f t="shared" si="0"/>
        <v>78.94736842105263</v>
      </c>
      <c r="G18" s="5" t="s">
        <v>102</v>
      </c>
      <c r="H18" s="6"/>
      <c r="I18" s="5" t="s">
        <v>102</v>
      </c>
      <c r="J18" s="6"/>
      <c r="K18" s="5" t="s">
        <v>102</v>
      </c>
      <c r="L18" s="6"/>
      <c r="M18" s="5" t="s">
        <v>102</v>
      </c>
      <c r="N18" s="6"/>
      <c r="O18" s="5" t="s">
        <v>102</v>
      </c>
      <c r="P18" s="6"/>
      <c r="Q18" s="5" t="s">
        <v>102</v>
      </c>
      <c r="R18" s="6"/>
      <c r="T18" s="2">
        <v>13</v>
      </c>
      <c r="U18" s="5"/>
      <c r="V18" s="3">
        <f t="shared" si="4"/>
        <v>0</v>
      </c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</row>
    <row r="19" spans="2:34" x14ac:dyDescent="0.25">
      <c r="B19" s="2">
        <v>14</v>
      </c>
      <c r="C19" s="5" t="s">
        <v>55</v>
      </c>
      <c r="D19" s="3">
        <f t="shared" si="7"/>
        <v>71.05263157894737</v>
      </c>
      <c r="E19" s="5">
        <v>11</v>
      </c>
      <c r="F19" s="6">
        <f t="shared" si="0"/>
        <v>71.05263157894737</v>
      </c>
      <c r="G19" s="5" t="s">
        <v>102</v>
      </c>
      <c r="H19" s="6"/>
      <c r="I19" s="5" t="s">
        <v>102</v>
      </c>
      <c r="J19" s="6"/>
      <c r="K19" s="5" t="s">
        <v>102</v>
      </c>
      <c r="L19" s="6"/>
      <c r="M19" s="5" t="s">
        <v>102</v>
      </c>
      <c r="N19" s="6"/>
      <c r="O19" s="5" t="s">
        <v>102</v>
      </c>
      <c r="P19" s="6"/>
      <c r="Q19" s="5" t="s">
        <v>102</v>
      </c>
      <c r="R19" s="6"/>
      <c r="T19" s="2">
        <v>14</v>
      </c>
      <c r="U19" s="5"/>
      <c r="V19" s="3">
        <f t="shared" si="4"/>
        <v>0</v>
      </c>
      <c r="W19" s="5"/>
      <c r="X19" s="6"/>
      <c r="Y19" s="5"/>
      <c r="Z19" s="6"/>
      <c r="AA19" s="5"/>
      <c r="AB19" s="6"/>
      <c r="AC19" s="5"/>
      <c r="AD19" s="6"/>
      <c r="AE19" s="5"/>
      <c r="AF19" s="6"/>
      <c r="AG19" s="5"/>
      <c r="AH19" s="6"/>
    </row>
    <row r="20" spans="2:34" x14ac:dyDescent="0.25">
      <c r="B20" s="2">
        <v>15</v>
      </c>
      <c r="C20" s="5" t="s">
        <v>56</v>
      </c>
      <c r="D20" s="3">
        <f t="shared" si="7"/>
        <v>63.157894736842103</v>
      </c>
      <c r="E20" s="5">
        <v>12</v>
      </c>
      <c r="F20" s="6">
        <f t="shared" si="0"/>
        <v>63.157894736842103</v>
      </c>
      <c r="G20" s="5" t="s">
        <v>102</v>
      </c>
      <c r="H20" s="6"/>
      <c r="I20" s="5"/>
      <c r="J20" s="6"/>
      <c r="K20" s="5" t="s">
        <v>102</v>
      </c>
      <c r="L20" s="6"/>
      <c r="M20" s="5" t="s">
        <v>102</v>
      </c>
      <c r="N20" s="6"/>
      <c r="O20" s="5" t="s">
        <v>102</v>
      </c>
      <c r="P20" s="6"/>
      <c r="Q20" s="5" t="s">
        <v>102</v>
      </c>
      <c r="R20" s="6"/>
      <c r="T20" s="2">
        <v>15</v>
      </c>
      <c r="U20" s="5"/>
      <c r="V20" s="3">
        <f t="shared" si="4"/>
        <v>0</v>
      </c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</row>
    <row r="21" spans="2:34" x14ac:dyDescent="0.25">
      <c r="B21" s="2">
        <v>16</v>
      </c>
      <c r="C21" s="5" t="s">
        <v>57</v>
      </c>
      <c r="D21" s="3">
        <f t="shared" si="7"/>
        <v>55.263157894736842</v>
      </c>
      <c r="E21" s="5">
        <v>13</v>
      </c>
      <c r="F21" s="6">
        <f t="shared" si="0"/>
        <v>55.263157894736842</v>
      </c>
      <c r="G21" s="5" t="s">
        <v>102</v>
      </c>
      <c r="H21" s="6"/>
      <c r="I21" s="5" t="s">
        <v>102</v>
      </c>
      <c r="J21" s="6"/>
      <c r="K21" s="5" t="s">
        <v>102</v>
      </c>
      <c r="L21" s="6"/>
      <c r="M21" s="5" t="s">
        <v>102</v>
      </c>
      <c r="N21" s="6"/>
      <c r="O21" s="5" t="s">
        <v>102</v>
      </c>
      <c r="P21" s="6"/>
      <c r="Q21" s="5" t="s">
        <v>102</v>
      </c>
      <c r="R21" s="6"/>
      <c r="T21" s="2">
        <v>16</v>
      </c>
      <c r="U21" s="5"/>
      <c r="V21" s="3">
        <f t="shared" si="4"/>
        <v>0</v>
      </c>
      <c r="W21" s="5"/>
      <c r="X21" s="6"/>
      <c r="Y21" s="5"/>
      <c r="Z21" s="6"/>
      <c r="AA21" s="5"/>
      <c r="AB21" s="6"/>
      <c r="AC21" s="5"/>
      <c r="AD21" s="6"/>
      <c r="AE21" s="5"/>
      <c r="AF21" s="6"/>
      <c r="AG21" s="5"/>
      <c r="AH21" s="6"/>
    </row>
    <row r="22" spans="2:34" x14ac:dyDescent="0.25">
      <c r="B22" s="2">
        <v>17</v>
      </c>
      <c r="C22" s="5" t="s">
        <v>118</v>
      </c>
      <c r="D22" s="3">
        <f t="shared" si="7"/>
        <v>42.857142857142854</v>
      </c>
      <c r="E22" s="5" t="s">
        <v>102</v>
      </c>
      <c r="F22" s="6"/>
      <c r="G22" s="5" t="s">
        <v>102</v>
      </c>
      <c r="H22" s="6"/>
      <c r="I22" s="5" t="s">
        <v>102</v>
      </c>
      <c r="J22" s="6"/>
      <c r="K22" s="5" t="s">
        <v>102</v>
      </c>
      <c r="L22" s="6"/>
      <c r="M22" s="5" t="s">
        <v>102</v>
      </c>
      <c r="N22" s="6"/>
      <c r="O22" s="5" t="s">
        <v>102</v>
      </c>
      <c r="P22" s="6"/>
      <c r="Q22" s="5">
        <v>5</v>
      </c>
      <c r="R22" s="6">
        <f>(((7-Q22+1)/7)*100)</f>
        <v>42.857142857142854</v>
      </c>
      <c r="T22" s="2">
        <v>17</v>
      </c>
      <c r="U22" s="5"/>
      <c r="V22" s="3">
        <f t="shared" si="4"/>
        <v>0</v>
      </c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</row>
    <row r="23" spans="2:34" x14ac:dyDescent="0.25">
      <c r="B23" s="2">
        <v>18</v>
      </c>
      <c r="C23" s="5" t="s">
        <v>59</v>
      </c>
      <c r="D23" s="3">
        <f t="shared" si="7"/>
        <v>31.578947368421051</v>
      </c>
      <c r="E23" s="5">
        <v>16</v>
      </c>
      <c r="F23" s="6">
        <f>(((19-E23+1)/19)*150)</f>
        <v>31.578947368421051</v>
      </c>
      <c r="G23" s="5" t="s">
        <v>102</v>
      </c>
      <c r="H23" s="6"/>
      <c r="I23" s="5" t="s">
        <v>102</v>
      </c>
      <c r="J23" s="6"/>
      <c r="K23" s="5" t="s">
        <v>102</v>
      </c>
      <c r="L23" s="6"/>
      <c r="M23" s="5" t="s">
        <v>102</v>
      </c>
      <c r="N23" s="6"/>
      <c r="O23" s="5" t="s">
        <v>102</v>
      </c>
      <c r="P23" s="6"/>
      <c r="Q23" s="5" t="s">
        <v>102</v>
      </c>
      <c r="R23" s="6"/>
      <c r="T23" s="2">
        <v>18</v>
      </c>
      <c r="U23" s="5"/>
      <c r="V23" s="3">
        <f t="shared" si="4"/>
        <v>0</v>
      </c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</row>
    <row r="24" spans="2:34" x14ac:dyDescent="0.25">
      <c r="B24" s="2">
        <v>19</v>
      </c>
      <c r="C24" s="5" t="s">
        <v>52</v>
      </c>
      <c r="D24" s="3">
        <f t="shared" si="7"/>
        <v>23.684210526315788</v>
      </c>
      <c r="E24" s="5">
        <v>17</v>
      </c>
      <c r="F24" s="6">
        <f>(((19-E24+1)/19)*150)</f>
        <v>23.684210526315788</v>
      </c>
      <c r="G24" s="5" t="s">
        <v>102</v>
      </c>
      <c r="H24" s="6"/>
      <c r="I24" s="5" t="s">
        <v>102</v>
      </c>
      <c r="J24" s="6"/>
      <c r="K24" s="11" t="s">
        <v>102</v>
      </c>
      <c r="L24" s="6"/>
      <c r="M24" s="5" t="s">
        <v>102</v>
      </c>
      <c r="N24" s="6"/>
      <c r="O24" s="5" t="s">
        <v>102</v>
      </c>
      <c r="P24" s="6"/>
      <c r="Q24" s="5" t="s">
        <v>102</v>
      </c>
      <c r="R24" s="6"/>
      <c r="T24" s="2">
        <v>19</v>
      </c>
      <c r="U24" s="5"/>
      <c r="V24" s="3">
        <f t="shared" si="4"/>
        <v>0</v>
      </c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</row>
    <row r="25" spans="2:34" x14ac:dyDescent="0.25">
      <c r="B25" s="2">
        <v>20</v>
      </c>
      <c r="C25" s="5" t="s">
        <v>61</v>
      </c>
      <c r="D25" s="3">
        <f t="shared" si="7"/>
        <v>7.8947368421052628</v>
      </c>
      <c r="E25" s="5">
        <v>19</v>
      </c>
      <c r="F25" s="6">
        <f>(((19-E25+1)/19)*150)</f>
        <v>7.8947368421052628</v>
      </c>
      <c r="G25" s="5" t="s">
        <v>102</v>
      </c>
      <c r="H25" s="6"/>
      <c r="I25" s="5" t="s">
        <v>102</v>
      </c>
      <c r="J25" s="6"/>
      <c r="K25" s="5" t="s">
        <v>102</v>
      </c>
      <c r="L25" s="6"/>
      <c r="M25" s="5" t="s">
        <v>102</v>
      </c>
      <c r="N25" s="6"/>
      <c r="O25" s="5" t="s">
        <v>102</v>
      </c>
      <c r="P25" s="6"/>
      <c r="Q25" s="5" t="s">
        <v>102</v>
      </c>
      <c r="R25" s="6"/>
      <c r="T25" s="2">
        <v>20</v>
      </c>
      <c r="U25" s="5"/>
      <c r="V25" s="3">
        <f t="shared" si="4"/>
        <v>0</v>
      </c>
      <c r="W25" s="5"/>
      <c r="X25" s="6"/>
      <c r="Y25" s="5"/>
      <c r="Z25" s="6"/>
      <c r="AA25" s="5"/>
      <c r="AB25" s="6"/>
      <c r="AC25" s="5"/>
      <c r="AD25" s="6"/>
      <c r="AE25" s="5"/>
      <c r="AF25" s="6"/>
      <c r="AG25" s="5"/>
      <c r="AH25" s="6"/>
    </row>
  </sheetData>
  <sortState ref="C6:R25">
    <sortCondition descending="1" ref="D6:D25"/>
  </sortState>
  <mergeCells count="15">
    <mergeCell ref="Q4:R4"/>
    <mergeCell ref="B3:R3"/>
    <mergeCell ref="T3:AH3"/>
    <mergeCell ref="W4:X4"/>
    <mergeCell ref="Y4:Z4"/>
    <mergeCell ref="AA4:AB4"/>
    <mergeCell ref="AC4:AD4"/>
    <mergeCell ref="AE4:AF4"/>
    <mergeCell ref="AG4:AH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25"/>
  <sheetViews>
    <sheetView zoomScale="60" workbookViewId="0">
      <selection activeCell="W39" sqref="W39"/>
    </sheetView>
  </sheetViews>
  <sheetFormatPr defaultRowHeight="15" x14ac:dyDescent="0.25"/>
  <sheetData>
    <row r="3" spans="2:33" ht="28.5" x14ac:dyDescent="0.45">
      <c r="B3" s="15" t="s">
        <v>91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S3" s="15" t="s">
        <v>92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</row>
    <row r="4" spans="2:33" ht="78" x14ac:dyDescent="0.25">
      <c r="B4" s="1" t="s">
        <v>0</v>
      </c>
      <c r="C4" s="2" t="s">
        <v>1</v>
      </c>
      <c r="D4" s="3" t="s">
        <v>2</v>
      </c>
      <c r="E4" s="18" t="s">
        <v>3</v>
      </c>
      <c r="F4" s="18"/>
      <c r="G4" s="18"/>
      <c r="H4" s="18"/>
      <c r="I4" s="18"/>
      <c r="J4" s="18"/>
      <c r="K4" s="18"/>
      <c r="L4" s="18"/>
      <c r="M4" s="18"/>
      <c r="N4" s="18"/>
      <c r="O4" s="20"/>
      <c r="P4" s="21"/>
      <c r="S4" s="1" t="s">
        <v>0</v>
      </c>
      <c r="T4" s="2" t="s">
        <v>1</v>
      </c>
      <c r="U4" s="3" t="s">
        <v>2</v>
      </c>
      <c r="V4" s="18" t="s">
        <v>3</v>
      </c>
      <c r="W4" s="18"/>
      <c r="X4" s="18"/>
      <c r="Y4" s="18"/>
      <c r="Z4" s="18"/>
      <c r="AA4" s="18"/>
      <c r="AB4" s="18"/>
      <c r="AC4" s="18"/>
      <c r="AD4" s="18"/>
      <c r="AE4" s="18"/>
      <c r="AF4" s="20"/>
      <c r="AG4" s="21"/>
    </row>
    <row r="5" spans="2:33" x14ac:dyDescent="0.25">
      <c r="B5" s="2"/>
      <c r="C5" s="2" t="s">
        <v>4</v>
      </c>
      <c r="D5" s="3" t="s">
        <v>5</v>
      </c>
      <c r="E5" s="2" t="s">
        <v>6</v>
      </c>
      <c r="F5" s="4" t="s">
        <v>7</v>
      </c>
      <c r="G5" s="2" t="s">
        <v>6</v>
      </c>
      <c r="H5" s="4" t="s">
        <v>7</v>
      </c>
      <c r="I5" s="2" t="s">
        <v>6</v>
      </c>
      <c r="J5" s="4" t="s">
        <v>7</v>
      </c>
      <c r="K5" s="2" t="s">
        <v>6</v>
      </c>
      <c r="L5" s="4" t="s">
        <v>7</v>
      </c>
      <c r="M5" s="2" t="s">
        <v>6</v>
      </c>
      <c r="N5" s="4" t="s">
        <v>7</v>
      </c>
      <c r="O5" s="2" t="s">
        <v>6</v>
      </c>
      <c r="P5" s="4" t="s">
        <v>7</v>
      </c>
      <c r="S5" s="2"/>
      <c r="T5" s="2" t="s">
        <v>4</v>
      </c>
      <c r="U5" s="3" t="s">
        <v>5</v>
      </c>
      <c r="V5" s="2" t="s">
        <v>6</v>
      </c>
      <c r="W5" s="4" t="s">
        <v>7</v>
      </c>
      <c r="X5" s="2" t="s">
        <v>6</v>
      </c>
      <c r="Y5" s="4" t="s">
        <v>7</v>
      </c>
      <c r="Z5" s="2" t="s">
        <v>6</v>
      </c>
      <c r="AA5" s="4" t="s">
        <v>7</v>
      </c>
      <c r="AB5" s="2" t="s">
        <v>6</v>
      </c>
      <c r="AC5" s="4" t="s">
        <v>7</v>
      </c>
      <c r="AD5" s="2" t="s">
        <v>6</v>
      </c>
      <c r="AE5" s="4" t="s">
        <v>7</v>
      </c>
      <c r="AF5" s="2" t="s">
        <v>6</v>
      </c>
      <c r="AG5" s="4" t="s">
        <v>7</v>
      </c>
    </row>
    <row r="6" spans="2:33" x14ac:dyDescent="0.25">
      <c r="B6" s="2">
        <v>1</v>
      </c>
      <c r="C6" s="5"/>
      <c r="D6" s="3">
        <f>F6+H6+J6+L6+N6+P6</f>
        <v>0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S6" s="2">
        <v>1</v>
      </c>
      <c r="T6" s="5"/>
      <c r="U6" s="3">
        <f>W6+Y6+AA6+AC6+AE6+AG6</f>
        <v>0</v>
      </c>
      <c r="V6" s="5"/>
      <c r="W6" s="6"/>
      <c r="X6" s="5"/>
      <c r="Y6" s="6"/>
      <c r="Z6" s="5"/>
      <c r="AA6" s="6"/>
      <c r="AB6" s="5"/>
      <c r="AC6" s="6"/>
      <c r="AD6" s="5"/>
      <c r="AE6" s="6"/>
      <c r="AF6" s="5"/>
      <c r="AG6" s="6"/>
    </row>
    <row r="7" spans="2:33" x14ac:dyDescent="0.25">
      <c r="B7" s="2">
        <v>2</v>
      </c>
      <c r="C7" s="5"/>
      <c r="D7" s="3">
        <f t="shared" ref="D7:D25" si="0">F7+H7+J7+L7+N7+P7</f>
        <v>0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S7" s="2">
        <v>2</v>
      </c>
      <c r="T7" s="5"/>
      <c r="U7" s="3">
        <f t="shared" ref="U7:U25" si="1">W7+Y7+AA7+AC7+AE7+AG7</f>
        <v>0</v>
      </c>
      <c r="V7" s="5"/>
      <c r="W7" s="6"/>
      <c r="X7" s="5"/>
      <c r="Y7" s="6"/>
      <c r="Z7" s="5"/>
      <c r="AA7" s="6"/>
      <c r="AB7" s="5"/>
      <c r="AC7" s="6"/>
      <c r="AD7" s="5"/>
      <c r="AE7" s="6"/>
      <c r="AF7" s="5"/>
      <c r="AG7" s="6"/>
    </row>
    <row r="8" spans="2:33" x14ac:dyDescent="0.25">
      <c r="B8" s="2">
        <v>3</v>
      </c>
      <c r="C8" s="5"/>
      <c r="D8" s="3">
        <f t="shared" si="0"/>
        <v>0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S8" s="2">
        <v>3</v>
      </c>
      <c r="T8" s="5"/>
      <c r="U8" s="3">
        <f t="shared" si="1"/>
        <v>0</v>
      </c>
      <c r="V8" s="5"/>
      <c r="W8" s="6"/>
      <c r="X8" s="5"/>
      <c r="Y8" s="6"/>
      <c r="Z8" s="5"/>
      <c r="AA8" s="6"/>
      <c r="AB8" s="5"/>
      <c r="AC8" s="6"/>
      <c r="AD8" s="5"/>
      <c r="AE8" s="6"/>
      <c r="AF8" s="5"/>
      <c r="AG8" s="6"/>
    </row>
    <row r="9" spans="2:33" x14ac:dyDescent="0.25">
      <c r="B9" s="2">
        <v>4</v>
      </c>
      <c r="C9" s="5"/>
      <c r="D9" s="3">
        <f t="shared" si="0"/>
        <v>0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S9" s="2">
        <v>4</v>
      </c>
      <c r="T9" s="5"/>
      <c r="U9" s="3">
        <f t="shared" si="1"/>
        <v>0</v>
      </c>
      <c r="V9" s="5"/>
      <c r="W9" s="6"/>
      <c r="X9" s="5"/>
      <c r="Y9" s="6"/>
      <c r="Z9" s="5"/>
      <c r="AA9" s="6"/>
      <c r="AB9" s="5"/>
      <c r="AC9" s="6"/>
      <c r="AD9" s="5"/>
      <c r="AE9" s="6"/>
      <c r="AF9" s="5"/>
      <c r="AG9" s="6"/>
    </row>
    <row r="10" spans="2:33" x14ac:dyDescent="0.25">
      <c r="B10" s="2">
        <v>5</v>
      </c>
      <c r="C10" s="5"/>
      <c r="D10" s="3">
        <f t="shared" si="0"/>
        <v>0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S10" s="2">
        <v>5</v>
      </c>
      <c r="T10" s="5"/>
      <c r="U10" s="3">
        <f t="shared" si="1"/>
        <v>0</v>
      </c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  <c r="AG10" s="6"/>
    </row>
    <row r="11" spans="2:33" x14ac:dyDescent="0.25">
      <c r="B11" s="2">
        <v>6</v>
      </c>
      <c r="C11" s="5"/>
      <c r="D11" s="3">
        <f t="shared" si="0"/>
        <v>0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S11" s="2">
        <v>6</v>
      </c>
      <c r="T11" s="5"/>
      <c r="U11" s="3">
        <f t="shared" si="1"/>
        <v>0</v>
      </c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</row>
    <row r="12" spans="2:33" x14ac:dyDescent="0.25">
      <c r="B12" s="2">
        <v>7</v>
      </c>
      <c r="C12" s="5"/>
      <c r="D12" s="3">
        <f t="shared" si="0"/>
        <v>0</v>
      </c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S12" s="2">
        <v>7</v>
      </c>
      <c r="T12" s="5"/>
      <c r="U12" s="3">
        <f t="shared" si="1"/>
        <v>0</v>
      </c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</row>
    <row r="13" spans="2:33" x14ac:dyDescent="0.25">
      <c r="B13" s="2">
        <v>8</v>
      </c>
      <c r="C13" s="5"/>
      <c r="D13" s="3">
        <f t="shared" si="0"/>
        <v>0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S13" s="2">
        <v>8</v>
      </c>
      <c r="T13" s="5"/>
      <c r="U13" s="3">
        <f t="shared" si="1"/>
        <v>0</v>
      </c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</row>
    <row r="14" spans="2:33" x14ac:dyDescent="0.25">
      <c r="B14" s="2">
        <v>9</v>
      </c>
      <c r="C14" s="5"/>
      <c r="D14" s="3">
        <f t="shared" si="0"/>
        <v>0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S14" s="2">
        <v>9</v>
      </c>
      <c r="T14" s="5"/>
      <c r="U14" s="3">
        <f t="shared" si="1"/>
        <v>0</v>
      </c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</row>
    <row r="15" spans="2:33" x14ac:dyDescent="0.25">
      <c r="B15" s="2">
        <v>10</v>
      </c>
      <c r="C15" s="5"/>
      <c r="D15" s="3">
        <f t="shared" si="0"/>
        <v>0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S15" s="2">
        <v>10</v>
      </c>
      <c r="T15" s="5"/>
      <c r="U15" s="3">
        <f t="shared" si="1"/>
        <v>0</v>
      </c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</row>
    <row r="16" spans="2:33" x14ac:dyDescent="0.25">
      <c r="B16" s="2">
        <v>11</v>
      </c>
      <c r="C16" s="5"/>
      <c r="D16" s="3">
        <f t="shared" si="0"/>
        <v>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S16" s="2">
        <v>11</v>
      </c>
      <c r="T16" s="5"/>
      <c r="U16" s="3">
        <f t="shared" si="1"/>
        <v>0</v>
      </c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</row>
    <row r="17" spans="2:33" x14ac:dyDescent="0.25">
      <c r="B17" s="2">
        <v>12</v>
      </c>
      <c r="C17" s="5"/>
      <c r="D17" s="3">
        <f t="shared" si="0"/>
        <v>0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S17" s="2">
        <v>12</v>
      </c>
      <c r="T17" s="5"/>
      <c r="U17" s="3">
        <f t="shared" si="1"/>
        <v>0</v>
      </c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</row>
    <row r="18" spans="2:33" x14ac:dyDescent="0.25">
      <c r="B18" s="2">
        <v>13</v>
      </c>
      <c r="C18" s="5"/>
      <c r="D18" s="3">
        <f t="shared" si="0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S18" s="2">
        <v>13</v>
      </c>
      <c r="T18" s="5"/>
      <c r="U18" s="3">
        <f t="shared" si="1"/>
        <v>0</v>
      </c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</row>
    <row r="19" spans="2:33" x14ac:dyDescent="0.25">
      <c r="B19" s="2">
        <v>14</v>
      </c>
      <c r="C19" s="5"/>
      <c r="D19" s="3">
        <f t="shared" si="0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S19" s="2">
        <v>14</v>
      </c>
      <c r="T19" s="5"/>
      <c r="U19" s="3">
        <f t="shared" si="1"/>
        <v>0</v>
      </c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</row>
    <row r="20" spans="2:33" x14ac:dyDescent="0.25">
      <c r="B20" s="2">
        <v>15</v>
      </c>
      <c r="C20" s="5"/>
      <c r="D20" s="3">
        <f t="shared" si="0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S20" s="2">
        <v>15</v>
      </c>
      <c r="T20" s="5"/>
      <c r="U20" s="3">
        <f t="shared" si="1"/>
        <v>0</v>
      </c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</row>
    <row r="21" spans="2:33" x14ac:dyDescent="0.25">
      <c r="B21" s="2">
        <v>16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S21" s="2">
        <v>16</v>
      </c>
      <c r="T21" s="5"/>
      <c r="U21" s="3">
        <f t="shared" si="1"/>
        <v>0</v>
      </c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</row>
    <row r="22" spans="2:33" x14ac:dyDescent="0.25">
      <c r="B22" s="2">
        <v>17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S22" s="2">
        <v>17</v>
      </c>
      <c r="T22" s="5"/>
      <c r="U22" s="3">
        <f t="shared" si="1"/>
        <v>0</v>
      </c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</row>
    <row r="23" spans="2:33" x14ac:dyDescent="0.25">
      <c r="B23" s="2">
        <v>18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S23" s="2">
        <v>18</v>
      </c>
      <c r="T23" s="5"/>
      <c r="U23" s="3">
        <f t="shared" si="1"/>
        <v>0</v>
      </c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</row>
    <row r="24" spans="2:33" x14ac:dyDescent="0.25">
      <c r="B24" s="2">
        <v>19</v>
      </c>
      <c r="C24" s="5"/>
      <c r="D24" s="3">
        <f t="shared" si="0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S24" s="2">
        <v>19</v>
      </c>
      <c r="T24" s="5"/>
      <c r="U24" s="3">
        <f t="shared" si="1"/>
        <v>0</v>
      </c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  <c r="AG24" s="6"/>
    </row>
    <row r="25" spans="2:33" x14ac:dyDescent="0.25">
      <c r="B25" s="2">
        <v>20</v>
      </c>
      <c r="C25" s="5"/>
      <c r="D25" s="3">
        <f t="shared" si="0"/>
        <v>0</v>
      </c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S25" s="2">
        <v>20</v>
      </c>
      <c r="T25" s="5"/>
      <c r="U25" s="3">
        <f t="shared" si="1"/>
        <v>0</v>
      </c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  <c r="AG25" s="6"/>
    </row>
  </sheetData>
  <mergeCells count="14">
    <mergeCell ref="S3:AG3"/>
    <mergeCell ref="V4:W4"/>
    <mergeCell ref="X4:Y4"/>
    <mergeCell ref="Z4:AA4"/>
    <mergeCell ref="AB4:AC4"/>
    <mergeCell ref="AD4:AE4"/>
    <mergeCell ref="AF4:AG4"/>
    <mergeCell ref="B3:P3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4"/>
  <sheetViews>
    <sheetView topLeftCell="F1" zoomScale="82" workbookViewId="0">
      <selection activeCell="V15" sqref="V15"/>
    </sheetView>
  </sheetViews>
  <sheetFormatPr defaultRowHeight="15" x14ac:dyDescent="0.25"/>
  <cols>
    <col min="3" max="3" width="23.140625" bestFit="1" customWidth="1"/>
    <col min="20" max="20" width="17.7109375" bestFit="1" customWidth="1"/>
  </cols>
  <sheetData>
    <row r="2" spans="2:33" ht="28.5" x14ac:dyDescent="0.45">
      <c r="B2" s="15" t="s">
        <v>89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S2" s="15" t="s">
        <v>90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</row>
    <row r="3" spans="2:33" ht="78" x14ac:dyDescent="0.25">
      <c r="B3" s="1" t="s">
        <v>0</v>
      </c>
      <c r="C3" s="7" t="s">
        <v>1</v>
      </c>
      <c r="D3" s="3" t="s">
        <v>2</v>
      </c>
      <c r="E3" s="18" t="s">
        <v>3</v>
      </c>
      <c r="F3" s="18"/>
      <c r="G3" s="19" t="s">
        <v>103</v>
      </c>
      <c r="H3" s="19"/>
      <c r="I3" s="19" t="s">
        <v>111</v>
      </c>
      <c r="J3" s="19"/>
      <c r="K3" s="19" t="s">
        <v>116</v>
      </c>
      <c r="L3" s="19"/>
      <c r="M3" s="18"/>
      <c r="N3" s="18"/>
      <c r="O3" s="20"/>
      <c r="P3" s="21"/>
      <c r="S3" s="1" t="s">
        <v>0</v>
      </c>
      <c r="T3" s="7" t="s">
        <v>1</v>
      </c>
      <c r="U3" s="3" t="s">
        <v>2</v>
      </c>
      <c r="V3" s="18" t="s">
        <v>3</v>
      </c>
      <c r="W3" s="18"/>
      <c r="X3" s="19" t="s">
        <v>115</v>
      </c>
      <c r="Y3" s="19"/>
      <c r="Z3" s="18"/>
      <c r="AA3" s="18"/>
      <c r="AB3" s="18"/>
      <c r="AC3" s="18"/>
      <c r="AD3" s="18"/>
      <c r="AE3" s="18"/>
      <c r="AF3" s="20"/>
      <c r="AG3" s="21"/>
    </row>
    <row r="4" spans="2:33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  <c r="S4" s="7"/>
      <c r="T4" s="7" t="s">
        <v>4</v>
      </c>
      <c r="U4" s="3" t="s">
        <v>5</v>
      </c>
      <c r="V4" s="7" t="s">
        <v>6</v>
      </c>
      <c r="W4" s="4" t="s">
        <v>7</v>
      </c>
      <c r="X4" s="7" t="s">
        <v>6</v>
      </c>
      <c r="Y4" s="4" t="s">
        <v>7</v>
      </c>
      <c r="Z4" s="7" t="s">
        <v>6</v>
      </c>
      <c r="AA4" s="4" t="s">
        <v>7</v>
      </c>
      <c r="AB4" s="7" t="s">
        <v>6</v>
      </c>
      <c r="AC4" s="4" t="s">
        <v>7</v>
      </c>
      <c r="AD4" s="7" t="s">
        <v>6</v>
      </c>
      <c r="AE4" s="4" t="s">
        <v>7</v>
      </c>
      <c r="AF4" s="7" t="s">
        <v>6</v>
      </c>
      <c r="AG4" s="4" t="s">
        <v>7</v>
      </c>
    </row>
    <row r="5" spans="2:33" x14ac:dyDescent="0.25">
      <c r="B5" s="7">
        <v>1</v>
      </c>
      <c r="C5" s="5" t="s">
        <v>62</v>
      </c>
      <c r="D5" s="3">
        <f t="shared" ref="D5:D23" si="0">F5+H5+J5+L5+N5+P5</f>
        <v>600.45710267229254</v>
      </c>
      <c r="E5" s="5">
        <v>1</v>
      </c>
      <c r="F5" s="6">
        <f>(((5-E5+1)/5)*150)</f>
        <v>150</v>
      </c>
      <c r="G5" s="5">
        <v>6</v>
      </c>
      <c r="H5" s="6">
        <f>(((79-G5+1)/79)*300)</f>
        <v>281.01265822784808</v>
      </c>
      <c r="I5" s="5">
        <v>12</v>
      </c>
      <c r="J5" s="6">
        <f>(((36-I5+1)/36)*100)</f>
        <v>69.444444444444443</v>
      </c>
      <c r="K5" s="5">
        <v>1</v>
      </c>
      <c r="L5" s="6">
        <f>(((17-K5+1)/17)*100)</f>
        <v>100</v>
      </c>
      <c r="M5" s="5"/>
      <c r="N5" s="6"/>
      <c r="O5" s="5"/>
      <c r="P5" s="6"/>
      <c r="S5" s="7">
        <v>1</v>
      </c>
      <c r="T5" s="5" t="s">
        <v>36</v>
      </c>
      <c r="U5" s="3">
        <f t="shared" ref="U5:U24" si="1">W5+Y5+AA5+AC5+AE5+AG5</f>
        <v>225</v>
      </c>
      <c r="V5" s="5">
        <v>2</v>
      </c>
      <c r="W5" s="6">
        <f>(((6-V5+1)/6)*150)</f>
        <v>125</v>
      </c>
      <c r="X5" s="5">
        <v>1</v>
      </c>
      <c r="Y5" s="6">
        <f>(((9-X5+1)/9)*100)</f>
        <v>100</v>
      </c>
      <c r="Z5" s="5"/>
      <c r="AA5" s="6"/>
      <c r="AB5" s="5"/>
      <c r="AC5" s="6"/>
      <c r="AD5" s="5"/>
      <c r="AE5" s="6"/>
      <c r="AF5" s="5"/>
      <c r="AG5" s="6"/>
    </row>
    <row r="6" spans="2:33" x14ac:dyDescent="0.25">
      <c r="B6" s="7">
        <v>2</v>
      </c>
      <c r="C6" s="5" t="s">
        <v>64</v>
      </c>
      <c r="D6" s="3">
        <f t="shared" si="0"/>
        <v>318.36932241250929</v>
      </c>
      <c r="E6" s="5">
        <v>3</v>
      </c>
      <c r="F6" s="6">
        <f>(((5-E6+1)/5)*150)</f>
        <v>90</v>
      </c>
      <c r="G6" s="5">
        <v>40</v>
      </c>
      <c r="H6" s="6">
        <f>(((79-G6+1)/79)*300)</f>
        <v>151.8987341772152</v>
      </c>
      <c r="I6" s="5" t="s">
        <v>102</v>
      </c>
      <c r="J6" s="6"/>
      <c r="K6" s="5">
        <v>5</v>
      </c>
      <c r="L6" s="6">
        <f>(((17-K6+1)/17)*100)</f>
        <v>76.470588235294116</v>
      </c>
      <c r="M6" s="5"/>
      <c r="N6" s="6"/>
      <c r="O6" s="5"/>
      <c r="P6" s="6"/>
      <c r="S6" s="7">
        <v>2</v>
      </c>
      <c r="T6" s="5" t="s">
        <v>67</v>
      </c>
      <c r="U6" s="3">
        <f t="shared" si="1"/>
        <v>155.55555555555554</v>
      </c>
      <c r="V6" s="5">
        <v>3</v>
      </c>
      <c r="W6" s="6">
        <f>(((6-V6+1)/6)*150)</f>
        <v>100</v>
      </c>
      <c r="X6" s="5">
        <v>5</v>
      </c>
      <c r="Y6" s="6">
        <f>(((9-X6+1)/9)*100)</f>
        <v>55.555555555555557</v>
      </c>
      <c r="Z6" s="5"/>
      <c r="AA6" s="6"/>
      <c r="AB6" s="5"/>
      <c r="AC6" s="6"/>
      <c r="AD6" s="5"/>
      <c r="AE6" s="6"/>
      <c r="AF6" s="5"/>
      <c r="AG6" s="6"/>
    </row>
    <row r="7" spans="2:33" x14ac:dyDescent="0.25">
      <c r="B7" s="7">
        <v>3</v>
      </c>
      <c r="C7" s="5" t="s">
        <v>63</v>
      </c>
      <c r="D7" s="3">
        <f t="shared" si="0"/>
        <v>206.11111111111111</v>
      </c>
      <c r="E7" s="5">
        <v>2</v>
      </c>
      <c r="F7" s="6">
        <f>(((5-E7+1)/5)*150)</f>
        <v>120</v>
      </c>
      <c r="G7" s="5" t="s">
        <v>102</v>
      </c>
      <c r="H7" s="6"/>
      <c r="I7" s="5">
        <v>6</v>
      </c>
      <c r="J7" s="6">
        <f>(((36-I7+1)/36)*100)</f>
        <v>86.111111111111114</v>
      </c>
      <c r="K7" s="5" t="s">
        <v>102</v>
      </c>
      <c r="L7" s="6"/>
      <c r="M7" s="5"/>
      <c r="N7" s="6"/>
      <c r="O7" s="5"/>
      <c r="P7" s="6"/>
      <c r="S7" s="7">
        <v>3</v>
      </c>
      <c r="T7" s="5" t="s">
        <v>31</v>
      </c>
      <c r="U7" s="3">
        <f t="shared" si="1"/>
        <v>150</v>
      </c>
      <c r="V7" s="5">
        <v>1</v>
      </c>
      <c r="W7" s="6">
        <f>(((6-V7+1)/6)*150)</f>
        <v>150</v>
      </c>
      <c r="X7" s="5" t="s">
        <v>102</v>
      </c>
      <c r="Y7" s="6"/>
      <c r="Z7" s="5"/>
      <c r="AA7" s="6"/>
      <c r="AB7" s="5"/>
      <c r="AC7" s="6"/>
      <c r="AD7" s="5"/>
      <c r="AE7" s="6"/>
      <c r="AF7" s="5"/>
      <c r="AG7" s="6"/>
    </row>
    <row r="8" spans="2:33" x14ac:dyDescent="0.25">
      <c r="B8" s="7">
        <v>4</v>
      </c>
      <c r="C8" s="5" t="s">
        <v>65</v>
      </c>
      <c r="D8" s="3">
        <f t="shared" si="0"/>
        <v>90</v>
      </c>
      <c r="E8" s="5">
        <v>3</v>
      </c>
      <c r="F8" s="6">
        <f>(((5-E8+1)/5)*150)</f>
        <v>90</v>
      </c>
      <c r="G8" s="5" t="s">
        <v>102</v>
      </c>
      <c r="H8" s="6"/>
      <c r="I8" s="5" t="s">
        <v>102</v>
      </c>
      <c r="J8" s="6"/>
      <c r="K8" s="5" t="s">
        <v>102</v>
      </c>
      <c r="L8" s="6"/>
      <c r="M8" s="5"/>
      <c r="N8" s="6"/>
      <c r="O8" s="5"/>
      <c r="P8" s="6"/>
      <c r="S8" s="7">
        <v>4</v>
      </c>
      <c r="T8" s="5" t="s">
        <v>38</v>
      </c>
      <c r="U8" s="3">
        <f t="shared" si="1"/>
        <v>100</v>
      </c>
      <c r="V8" s="5">
        <v>3</v>
      </c>
      <c r="W8" s="6">
        <f>(((6-V8+1)/6)*150)</f>
        <v>100</v>
      </c>
      <c r="X8" s="5" t="s">
        <v>102</v>
      </c>
      <c r="Y8" s="6"/>
      <c r="Z8" s="5"/>
      <c r="AA8" s="6"/>
      <c r="AB8" s="5"/>
      <c r="AC8" s="6"/>
      <c r="AD8" s="5"/>
      <c r="AE8" s="6"/>
      <c r="AF8" s="5"/>
      <c r="AG8" s="6"/>
    </row>
    <row r="9" spans="2:33" x14ac:dyDescent="0.25">
      <c r="B9" s="7">
        <v>5</v>
      </c>
      <c r="C9" s="5" t="s">
        <v>117</v>
      </c>
      <c r="D9" s="3">
        <f t="shared" si="0"/>
        <v>58.82352941176471</v>
      </c>
      <c r="E9" s="5" t="s">
        <v>102</v>
      </c>
      <c r="F9" s="6"/>
      <c r="G9" s="5" t="s">
        <v>102</v>
      </c>
      <c r="H9" s="6"/>
      <c r="I9" s="5" t="s">
        <v>102</v>
      </c>
      <c r="J9" s="6"/>
      <c r="K9" s="5">
        <v>8</v>
      </c>
      <c r="L9" s="6">
        <f>(((17-K9+1)/17)*100)</f>
        <v>58.82352941176471</v>
      </c>
      <c r="M9" s="5"/>
      <c r="N9" s="6"/>
      <c r="O9" s="5"/>
      <c r="P9" s="6"/>
      <c r="S9" s="7">
        <v>5</v>
      </c>
      <c r="T9" s="5" t="s">
        <v>37</v>
      </c>
      <c r="U9" s="3">
        <f t="shared" si="1"/>
        <v>77.777777777777786</v>
      </c>
      <c r="V9" s="5" t="s">
        <v>102</v>
      </c>
      <c r="W9" s="6"/>
      <c r="X9" s="5">
        <v>3</v>
      </c>
      <c r="Y9" s="6">
        <f>(((9-X9+1)/9)*100)</f>
        <v>77.777777777777786</v>
      </c>
      <c r="Z9" s="5"/>
      <c r="AA9" s="6"/>
      <c r="AB9" s="5"/>
      <c r="AC9" s="6"/>
      <c r="AD9" s="5"/>
      <c r="AE9" s="6"/>
      <c r="AF9" s="5"/>
      <c r="AG9" s="6"/>
    </row>
    <row r="10" spans="2:33" x14ac:dyDescent="0.25">
      <c r="B10" s="7">
        <v>6</v>
      </c>
      <c r="C10" s="5" t="s">
        <v>112</v>
      </c>
      <c r="D10" s="3">
        <f t="shared" si="0"/>
        <v>50</v>
      </c>
      <c r="E10" s="5" t="s">
        <v>102</v>
      </c>
      <c r="F10" s="6"/>
      <c r="G10" s="5" t="s">
        <v>102</v>
      </c>
      <c r="H10" s="6"/>
      <c r="I10" s="5">
        <v>19</v>
      </c>
      <c r="J10" s="6">
        <f>(((36-I10+1)/36)*100)</f>
        <v>50</v>
      </c>
      <c r="K10" s="5" t="s">
        <v>102</v>
      </c>
      <c r="L10" s="6"/>
      <c r="M10" s="5"/>
      <c r="N10" s="6"/>
      <c r="O10" s="5"/>
      <c r="P10" s="6"/>
      <c r="S10" s="7">
        <v>6</v>
      </c>
      <c r="T10" s="5" t="s">
        <v>39</v>
      </c>
      <c r="U10" s="3">
        <f t="shared" si="1"/>
        <v>50</v>
      </c>
      <c r="V10" s="5">
        <v>5</v>
      </c>
      <c r="W10" s="6">
        <f>(((6-V10+1)/6)*150)</f>
        <v>50</v>
      </c>
      <c r="X10" s="5" t="s">
        <v>102</v>
      </c>
      <c r="Y10" s="6"/>
      <c r="Z10" s="5"/>
      <c r="AA10" s="6"/>
      <c r="AB10" s="5"/>
      <c r="AC10" s="6"/>
      <c r="AD10" s="5"/>
      <c r="AE10" s="6"/>
      <c r="AF10" s="5"/>
      <c r="AG10" s="6"/>
    </row>
    <row r="11" spans="2:33" x14ac:dyDescent="0.25">
      <c r="B11" s="7">
        <v>7</v>
      </c>
      <c r="C11" s="5" t="s">
        <v>66</v>
      </c>
      <c r="D11" s="3">
        <f t="shared" si="0"/>
        <v>30</v>
      </c>
      <c r="E11" s="5">
        <v>5</v>
      </c>
      <c r="F11" s="6">
        <f>(((5-E11+1)/5)*150)</f>
        <v>30</v>
      </c>
      <c r="G11" s="5" t="s">
        <v>102</v>
      </c>
      <c r="H11" s="6"/>
      <c r="I11" s="5" t="s">
        <v>102</v>
      </c>
      <c r="J11" s="6"/>
      <c r="K11" s="5" t="s">
        <v>102</v>
      </c>
      <c r="L11" s="6"/>
      <c r="M11" s="5"/>
      <c r="N11" s="6"/>
      <c r="O11" s="5"/>
      <c r="P11" s="6"/>
      <c r="S11" s="7">
        <v>7</v>
      </c>
      <c r="T11" s="5" t="s">
        <v>68</v>
      </c>
      <c r="U11" s="3">
        <f t="shared" si="1"/>
        <v>25</v>
      </c>
      <c r="V11" s="5">
        <v>6</v>
      </c>
      <c r="W11" s="6">
        <f>(((6-V11+1)/6)*150)</f>
        <v>25</v>
      </c>
      <c r="X11" s="5" t="s">
        <v>102</v>
      </c>
      <c r="Y11" s="6"/>
      <c r="Z11" s="5"/>
      <c r="AA11" s="6"/>
      <c r="AB11" s="5"/>
      <c r="AC11" s="6"/>
      <c r="AD11" s="5"/>
      <c r="AE11" s="6"/>
      <c r="AF11" s="5"/>
      <c r="AG11" s="6"/>
    </row>
    <row r="12" spans="2:33" x14ac:dyDescent="0.25">
      <c r="B12" s="7">
        <v>8</v>
      </c>
      <c r="C12" s="5" t="s">
        <v>76</v>
      </c>
      <c r="D12" s="3">
        <f t="shared" si="0"/>
        <v>23.52941176470588</v>
      </c>
      <c r="E12" s="5" t="s">
        <v>102</v>
      </c>
      <c r="F12" s="6"/>
      <c r="G12" s="5" t="s">
        <v>102</v>
      </c>
      <c r="H12" s="6"/>
      <c r="I12" s="5" t="s">
        <v>102</v>
      </c>
      <c r="J12" s="6"/>
      <c r="K12" s="5">
        <v>14</v>
      </c>
      <c r="L12" s="6">
        <f>(((17-K12+1)/17)*100)</f>
        <v>23.52941176470588</v>
      </c>
      <c r="M12" s="5"/>
      <c r="N12" s="6"/>
      <c r="O12" s="5"/>
      <c r="P12" s="6"/>
      <c r="S12" s="7">
        <v>8</v>
      </c>
      <c r="T12" s="5"/>
      <c r="U12" s="3">
        <f t="shared" si="1"/>
        <v>0</v>
      </c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</row>
    <row r="13" spans="2:33" x14ac:dyDescent="0.25">
      <c r="B13" s="7">
        <v>9</v>
      </c>
      <c r="C13" s="5"/>
      <c r="D13" s="3">
        <f t="shared" si="0"/>
        <v>0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S13" s="7">
        <v>9</v>
      </c>
      <c r="T13" s="5"/>
      <c r="U13" s="3">
        <f t="shared" si="1"/>
        <v>0</v>
      </c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</row>
    <row r="14" spans="2:33" x14ac:dyDescent="0.25">
      <c r="B14" s="7">
        <v>10</v>
      </c>
      <c r="C14" s="5"/>
      <c r="D14" s="3">
        <f t="shared" si="0"/>
        <v>0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S14" s="7">
        <v>10</v>
      </c>
      <c r="T14" s="5"/>
      <c r="U14" s="3">
        <f t="shared" si="1"/>
        <v>0</v>
      </c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</row>
    <row r="15" spans="2:33" x14ac:dyDescent="0.25">
      <c r="B15" s="7">
        <v>11</v>
      </c>
      <c r="C15" s="5"/>
      <c r="D15" s="3">
        <f t="shared" si="0"/>
        <v>0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S15" s="7">
        <v>11</v>
      </c>
      <c r="T15" s="5"/>
      <c r="U15" s="3">
        <f t="shared" si="1"/>
        <v>0</v>
      </c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</row>
    <row r="16" spans="2:33" x14ac:dyDescent="0.25">
      <c r="B16" s="7">
        <v>12</v>
      </c>
      <c r="C16" s="5"/>
      <c r="D16" s="3">
        <f t="shared" si="0"/>
        <v>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S16" s="7">
        <v>12</v>
      </c>
      <c r="T16" s="5"/>
      <c r="U16" s="3">
        <f t="shared" si="1"/>
        <v>0</v>
      </c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</row>
    <row r="17" spans="2:33" x14ac:dyDescent="0.25">
      <c r="B17" s="7">
        <v>13</v>
      </c>
      <c r="C17" s="5"/>
      <c r="D17" s="3">
        <f t="shared" si="0"/>
        <v>0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S17" s="7">
        <v>13</v>
      </c>
      <c r="T17" s="5"/>
      <c r="U17" s="3">
        <f t="shared" si="1"/>
        <v>0</v>
      </c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</row>
    <row r="18" spans="2:33" x14ac:dyDescent="0.25">
      <c r="B18" s="7">
        <v>14</v>
      </c>
      <c r="C18" s="5"/>
      <c r="D18" s="3">
        <f t="shared" si="0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S18" s="7">
        <v>14</v>
      </c>
      <c r="T18" s="5"/>
      <c r="U18" s="3">
        <f t="shared" si="1"/>
        <v>0</v>
      </c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</row>
    <row r="19" spans="2:33" x14ac:dyDescent="0.25">
      <c r="B19" s="7">
        <v>15</v>
      </c>
      <c r="C19" s="5"/>
      <c r="D19" s="3">
        <f t="shared" si="0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S19" s="7">
        <v>15</v>
      </c>
      <c r="T19" s="5"/>
      <c r="U19" s="3">
        <f t="shared" si="1"/>
        <v>0</v>
      </c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</row>
    <row r="20" spans="2:33" x14ac:dyDescent="0.25">
      <c r="B20" s="7">
        <v>16</v>
      </c>
      <c r="C20" s="5"/>
      <c r="D20" s="3">
        <f t="shared" si="0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S20" s="7">
        <v>16</v>
      </c>
      <c r="T20" s="5"/>
      <c r="U20" s="3">
        <f t="shared" si="1"/>
        <v>0</v>
      </c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</row>
    <row r="21" spans="2:33" x14ac:dyDescent="0.25">
      <c r="B21" s="7">
        <v>17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S21" s="7">
        <v>17</v>
      </c>
      <c r="T21" s="5"/>
      <c r="U21" s="3">
        <f t="shared" si="1"/>
        <v>0</v>
      </c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</row>
    <row r="22" spans="2:33" x14ac:dyDescent="0.25">
      <c r="B22" s="7">
        <v>18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S22" s="7">
        <v>18</v>
      </c>
      <c r="T22" s="5"/>
      <c r="U22" s="3">
        <f t="shared" si="1"/>
        <v>0</v>
      </c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</row>
    <row r="23" spans="2:33" x14ac:dyDescent="0.25">
      <c r="B23" s="7">
        <v>19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S23" s="7">
        <v>19</v>
      </c>
      <c r="T23" s="5"/>
      <c r="U23" s="3">
        <f t="shared" si="1"/>
        <v>0</v>
      </c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</row>
    <row r="24" spans="2:33" x14ac:dyDescent="0.25">
      <c r="B24" s="7">
        <v>20</v>
      </c>
      <c r="C24" s="5"/>
      <c r="D24" s="3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S24" s="7">
        <v>20</v>
      </c>
      <c r="T24" s="5"/>
      <c r="U24" s="3">
        <f t="shared" si="1"/>
        <v>0</v>
      </c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  <c r="AG24" s="6"/>
    </row>
  </sheetData>
  <sortState ref="T5:AG24">
    <sortCondition descending="1" ref="U5:U24"/>
  </sortState>
  <mergeCells count="14">
    <mergeCell ref="S2:AG2"/>
    <mergeCell ref="V3:W3"/>
    <mergeCell ref="X3:Y3"/>
    <mergeCell ref="Z3:AA3"/>
    <mergeCell ref="AB3:AC3"/>
    <mergeCell ref="AD3:AE3"/>
    <mergeCell ref="AF3:AG3"/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4"/>
  <sheetViews>
    <sheetView tabSelected="1" zoomScale="74" workbookViewId="0">
      <selection activeCell="L10" sqref="L10"/>
    </sheetView>
  </sheetViews>
  <sheetFormatPr defaultRowHeight="15" x14ac:dyDescent="0.25"/>
  <cols>
    <col min="3" max="3" width="22.42578125" bestFit="1" customWidth="1"/>
    <col min="20" max="20" width="17.7109375" bestFit="1" customWidth="1"/>
  </cols>
  <sheetData>
    <row r="2" spans="2:33" ht="28.5" x14ac:dyDescent="0.45">
      <c r="B2" s="15" t="s">
        <v>87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S2" s="15" t="s">
        <v>88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</row>
    <row r="3" spans="2:33" ht="78" x14ac:dyDescent="0.25">
      <c r="B3" s="1" t="s">
        <v>0</v>
      </c>
      <c r="C3" s="7" t="s">
        <v>1</v>
      </c>
      <c r="D3" s="3" t="s">
        <v>2</v>
      </c>
      <c r="E3" s="18" t="s">
        <v>3</v>
      </c>
      <c r="F3" s="18"/>
      <c r="G3" s="19" t="s">
        <v>111</v>
      </c>
      <c r="H3" s="19"/>
      <c r="I3" s="19" t="s">
        <v>115</v>
      </c>
      <c r="J3" s="19"/>
      <c r="K3" s="18" t="s">
        <v>119</v>
      </c>
      <c r="L3" s="18"/>
      <c r="M3" s="18"/>
      <c r="N3" s="18"/>
      <c r="O3" s="20"/>
      <c r="P3" s="21"/>
      <c r="S3" s="1" t="s">
        <v>0</v>
      </c>
      <c r="T3" s="7" t="s">
        <v>1</v>
      </c>
      <c r="U3" s="3" t="s">
        <v>2</v>
      </c>
      <c r="V3" s="18" t="s">
        <v>3</v>
      </c>
      <c r="W3" s="18"/>
      <c r="X3" s="18"/>
      <c r="Y3" s="18"/>
      <c r="Z3" s="18"/>
      <c r="AA3" s="18"/>
      <c r="AB3" s="18"/>
      <c r="AC3" s="18"/>
      <c r="AD3" s="18"/>
      <c r="AE3" s="18"/>
      <c r="AF3" s="20"/>
      <c r="AG3" s="21"/>
    </row>
    <row r="4" spans="2:33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  <c r="S4" s="7"/>
      <c r="T4" s="7" t="s">
        <v>4</v>
      </c>
      <c r="U4" s="3" t="s">
        <v>5</v>
      </c>
      <c r="V4" s="7" t="s">
        <v>6</v>
      </c>
      <c r="W4" s="4" t="s">
        <v>7</v>
      </c>
      <c r="X4" s="7" t="s">
        <v>6</v>
      </c>
      <c r="Y4" s="4" t="s">
        <v>7</v>
      </c>
      <c r="Z4" s="7" t="s">
        <v>6</v>
      </c>
      <c r="AA4" s="4" t="s">
        <v>7</v>
      </c>
      <c r="AB4" s="7" t="s">
        <v>6</v>
      </c>
      <c r="AC4" s="4" t="s">
        <v>7</v>
      </c>
      <c r="AD4" s="7" t="s">
        <v>6</v>
      </c>
      <c r="AE4" s="4" t="s">
        <v>7</v>
      </c>
      <c r="AF4" s="7" t="s">
        <v>6</v>
      </c>
      <c r="AG4" s="4" t="s">
        <v>7</v>
      </c>
    </row>
    <row r="5" spans="2:33" x14ac:dyDescent="0.25">
      <c r="B5" s="7">
        <v>1</v>
      </c>
      <c r="C5" s="5" t="s">
        <v>64</v>
      </c>
      <c r="D5" s="3">
        <f t="shared" ref="D5:D24" si="0">F5+H5+J5+L5+N5+P5</f>
        <v>366.40711902113458</v>
      </c>
      <c r="E5" s="5">
        <v>5</v>
      </c>
      <c r="F5" s="6">
        <f t="shared" ref="F5:F16" si="1">(((12-E5+1)/12)*150)</f>
        <v>100</v>
      </c>
      <c r="G5" s="5">
        <v>7</v>
      </c>
      <c r="H5" s="6">
        <f>(((29-G5+1)/29)*100)</f>
        <v>79.310344827586206</v>
      </c>
      <c r="I5" s="5">
        <v>1</v>
      </c>
      <c r="J5" s="6">
        <f>(((9-I5+1)/9)*100)</f>
        <v>100</v>
      </c>
      <c r="K5" s="5">
        <v>5</v>
      </c>
      <c r="L5" s="6">
        <f>(((31-K5+1)/31)*100)</f>
        <v>87.096774193548384</v>
      </c>
      <c r="M5" s="5"/>
      <c r="N5" s="6"/>
      <c r="O5" s="5"/>
      <c r="P5" s="6"/>
      <c r="S5" s="7">
        <v>1</v>
      </c>
      <c r="T5" s="5" t="s">
        <v>36</v>
      </c>
      <c r="U5" s="3">
        <f>W5+Y5+AA5+AC5+AE5+AG5</f>
        <v>150</v>
      </c>
      <c r="V5" s="5">
        <v>1</v>
      </c>
      <c r="W5" s="6">
        <f>(((4-V5+1)/4)*150)</f>
        <v>150</v>
      </c>
      <c r="X5" s="5"/>
      <c r="Y5" s="6"/>
      <c r="Z5" s="5"/>
      <c r="AA5" s="6"/>
      <c r="AB5" s="5"/>
      <c r="AC5" s="6"/>
      <c r="AD5" s="5"/>
      <c r="AE5" s="6"/>
      <c r="AF5" s="5"/>
      <c r="AG5" s="6"/>
    </row>
    <row r="6" spans="2:33" x14ac:dyDescent="0.25">
      <c r="B6" s="7">
        <v>2</v>
      </c>
      <c r="C6" s="5" t="s">
        <v>77</v>
      </c>
      <c r="D6" s="3">
        <f t="shared" si="0"/>
        <v>268.28265974539613</v>
      </c>
      <c r="E6" s="5">
        <v>11</v>
      </c>
      <c r="F6" s="6">
        <f t="shared" si="1"/>
        <v>25</v>
      </c>
      <c r="G6" s="5">
        <v>3</v>
      </c>
      <c r="H6" s="6">
        <f>(((29-G6+1)/29)*100)</f>
        <v>93.103448275862064</v>
      </c>
      <c r="I6" s="5">
        <v>2</v>
      </c>
      <c r="J6" s="6">
        <f>(((9-I6+1)/9)*100)</f>
        <v>88.888888888888886</v>
      </c>
      <c r="K6" s="5">
        <v>13</v>
      </c>
      <c r="L6" s="6">
        <f>(((31-K6+1)/31)*100)</f>
        <v>61.29032258064516</v>
      </c>
      <c r="M6" s="5"/>
      <c r="N6" s="6"/>
      <c r="O6" s="5"/>
      <c r="P6" s="6"/>
      <c r="S6" s="7">
        <v>2</v>
      </c>
      <c r="T6" s="5" t="s">
        <v>67</v>
      </c>
      <c r="U6" s="3">
        <f t="shared" ref="U6:U24" si="2">W6+Y6+AA6+AC6+AE6+AG6</f>
        <v>112.5</v>
      </c>
      <c r="V6" s="5">
        <v>2</v>
      </c>
      <c r="W6" s="6">
        <f t="shared" ref="W6:W8" si="3">(((4-V6+1)/4)*150)</f>
        <v>112.5</v>
      </c>
      <c r="X6" s="5"/>
      <c r="Y6" s="6"/>
      <c r="Z6" s="5"/>
      <c r="AA6" s="6"/>
      <c r="AB6" s="5"/>
      <c r="AC6" s="6"/>
      <c r="AD6" s="5"/>
      <c r="AE6" s="6"/>
      <c r="AF6" s="5"/>
      <c r="AG6" s="6"/>
    </row>
    <row r="7" spans="2:33" x14ac:dyDescent="0.25">
      <c r="B7" s="7">
        <v>3</v>
      </c>
      <c r="C7" s="5" t="s">
        <v>69</v>
      </c>
      <c r="D7" s="3">
        <f t="shared" si="0"/>
        <v>150</v>
      </c>
      <c r="E7" s="5">
        <v>1</v>
      </c>
      <c r="F7" s="6">
        <f t="shared" si="1"/>
        <v>150</v>
      </c>
      <c r="G7" s="5" t="s">
        <v>102</v>
      </c>
      <c r="H7" s="6"/>
      <c r="I7" s="5" t="s">
        <v>102</v>
      </c>
      <c r="J7" s="6"/>
      <c r="K7" s="5"/>
      <c r="L7" s="6"/>
      <c r="M7" s="5"/>
      <c r="N7" s="6"/>
      <c r="O7" s="5"/>
      <c r="P7" s="6"/>
      <c r="S7" s="7">
        <v>3</v>
      </c>
      <c r="T7" s="5" t="s">
        <v>79</v>
      </c>
      <c r="U7" s="3">
        <f t="shared" si="2"/>
        <v>75</v>
      </c>
      <c r="V7" s="5">
        <v>3</v>
      </c>
      <c r="W7" s="6">
        <f t="shared" si="3"/>
        <v>75</v>
      </c>
      <c r="X7" s="5"/>
      <c r="Y7" s="6"/>
      <c r="Z7" s="5"/>
      <c r="AA7" s="6"/>
      <c r="AB7" s="5"/>
      <c r="AC7" s="6"/>
      <c r="AD7" s="5"/>
      <c r="AE7" s="6"/>
      <c r="AF7" s="5"/>
      <c r="AG7" s="6"/>
    </row>
    <row r="8" spans="2:33" x14ac:dyDescent="0.25">
      <c r="B8" s="7">
        <v>4</v>
      </c>
      <c r="C8" s="5" t="s">
        <v>52</v>
      </c>
      <c r="D8" s="3">
        <f t="shared" si="0"/>
        <v>137.5</v>
      </c>
      <c r="E8" s="5">
        <v>2</v>
      </c>
      <c r="F8" s="6">
        <f t="shared" si="1"/>
        <v>137.5</v>
      </c>
      <c r="G8" s="5" t="s">
        <v>102</v>
      </c>
      <c r="H8" s="6"/>
      <c r="I8" s="5" t="s">
        <v>102</v>
      </c>
      <c r="J8" s="6"/>
      <c r="K8" s="5"/>
      <c r="L8" s="6"/>
      <c r="M8" s="5"/>
      <c r="N8" s="6"/>
      <c r="O8" s="5"/>
      <c r="P8" s="6"/>
      <c r="S8" s="7">
        <v>4</v>
      </c>
      <c r="T8" s="5" t="s">
        <v>80</v>
      </c>
      <c r="U8" s="3">
        <f t="shared" si="2"/>
        <v>75</v>
      </c>
      <c r="V8" s="5">
        <v>3</v>
      </c>
      <c r="W8" s="6">
        <f t="shared" si="3"/>
        <v>75</v>
      </c>
      <c r="X8" s="5"/>
      <c r="Y8" s="6"/>
      <c r="Z8" s="5"/>
      <c r="AA8" s="6"/>
      <c r="AB8" s="5"/>
      <c r="AC8" s="6"/>
      <c r="AD8" s="5"/>
      <c r="AE8" s="6"/>
      <c r="AF8" s="5"/>
      <c r="AG8" s="6"/>
    </row>
    <row r="9" spans="2:33" x14ac:dyDescent="0.25">
      <c r="B9" s="7">
        <v>5</v>
      </c>
      <c r="C9" s="5" t="s">
        <v>70</v>
      </c>
      <c r="D9" s="3">
        <f t="shared" si="0"/>
        <v>125</v>
      </c>
      <c r="E9" s="5">
        <v>3</v>
      </c>
      <c r="F9" s="6">
        <f t="shared" si="1"/>
        <v>125</v>
      </c>
      <c r="G9" s="5" t="s">
        <v>102</v>
      </c>
      <c r="H9" s="6"/>
      <c r="I9" s="5" t="s">
        <v>102</v>
      </c>
      <c r="J9" s="6"/>
      <c r="K9" s="5"/>
      <c r="L9" s="6"/>
      <c r="M9" s="5"/>
      <c r="N9" s="6"/>
      <c r="O9" s="5"/>
      <c r="P9" s="6"/>
      <c r="S9" s="7">
        <v>5</v>
      </c>
      <c r="T9" s="5"/>
      <c r="U9" s="3">
        <f t="shared" si="2"/>
        <v>0</v>
      </c>
      <c r="V9" s="5"/>
      <c r="W9" s="6"/>
      <c r="X9" s="5"/>
      <c r="Y9" s="6"/>
      <c r="Z9" s="5"/>
      <c r="AA9" s="6"/>
      <c r="AB9" s="5"/>
      <c r="AC9" s="6"/>
      <c r="AD9" s="5"/>
      <c r="AE9" s="6"/>
      <c r="AF9" s="5"/>
      <c r="AG9" s="6"/>
    </row>
    <row r="10" spans="2:33" x14ac:dyDescent="0.25">
      <c r="B10" s="7">
        <v>6</v>
      </c>
      <c r="C10" s="5" t="s">
        <v>71</v>
      </c>
      <c r="D10" s="3">
        <f t="shared" si="0"/>
        <v>125</v>
      </c>
      <c r="E10" s="5">
        <v>3</v>
      </c>
      <c r="F10" s="6">
        <f t="shared" si="1"/>
        <v>125</v>
      </c>
      <c r="G10" s="5" t="s">
        <v>102</v>
      </c>
      <c r="H10" s="6"/>
      <c r="I10" s="5" t="s">
        <v>102</v>
      </c>
      <c r="J10" s="6"/>
      <c r="K10" s="5"/>
      <c r="L10" s="6"/>
      <c r="M10" s="5"/>
      <c r="N10" s="6"/>
      <c r="O10" s="5"/>
      <c r="P10" s="6"/>
      <c r="S10" s="7">
        <v>6</v>
      </c>
      <c r="T10" s="5"/>
      <c r="U10" s="3">
        <f t="shared" si="2"/>
        <v>0</v>
      </c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  <c r="AG10" s="6"/>
    </row>
    <row r="11" spans="2:33" x14ac:dyDescent="0.25">
      <c r="B11" s="7">
        <v>7</v>
      </c>
      <c r="C11" s="5" t="s">
        <v>74</v>
      </c>
      <c r="D11" s="3">
        <f t="shared" si="0"/>
        <v>118.05555555555556</v>
      </c>
      <c r="E11" s="5">
        <v>8</v>
      </c>
      <c r="F11" s="6">
        <f t="shared" si="1"/>
        <v>62.5</v>
      </c>
      <c r="G11" s="5" t="s">
        <v>102</v>
      </c>
      <c r="H11" s="6"/>
      <c r="I11" s="5">
        <v>5</v>
      </c>
      <c r="J11" s="6">
        <f>(((9-I11+1)/9)*100)</f>
        <v>55.555555555555557</v>
      </c>
      <c r="K11" s="5"/>
      <c r="L11" s="6"/>
      <c r="M11" s="5"/>
      <c r="N11" s="6"/>
      <c r="O11" s="5"/>
      <c r="P11" s="6"/>
      <c r="S11" s="7">
        <v>7</v>
      </c>
      <c r="T11" s="5"/>
      <c r="U11" s="3">
        <f t="shared" si="2"/>
        <v>0</v>
      </c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</row>
    <row r="12" spans="2:33" x14ac:dyDescent="0.25">
      <c r="B12" s="7">
        <v>8</v>
      </c>
      <c r="C12" s="5" t="s">
        <v>72</v>
      </c>
      <c r="D12" s="3">
        <f t="shared" si="0"/>
        <v>87.5</v>
      </c>
      <c r="E12" s="5">
        <v>6</v>
      </c>
      <c r="F12" s="6">
        <f t="shared" si="1"/>
        <v>87.5</v>
      </c>
      <c r="G12" s="5" t="s">
        <v>102</v>
      </c>
      <c r="H12" s="6"/>
      <c r="I12" s="5" t="s">
        <v>102</v>
      </c>
      <c r="J12" s="6"/>
      <c r="K12" s="5"/>
      <c r="L12" s="6"/>
      <c r="M12" s="5"/>
      <c r="N12" s="6"/>
      <c r="O12" s="5"/>
      <c r="P12" s="6"/>
      <c r="S12" s="7">
        <v>8</v>
      </c>
      <c r="T12" s="5"/>
      <c r="U12" s="3">
        <f t="shared" si="2"/>
        <v>0</v>
      </c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</row>
    <row r="13" spans="2:33" x14ac:dyDescent="0.25">
      <c r="B13" s="7">
        <v>9</v>
      </c>
      <c r="C13" s="5" t="s">
        <v>73</v>
      </c>
      <c r="D13" s="3">
        <f t="shared" si="0"/>
        <v>75</v>
      </c>
      <c r="E13" s="5">
        <v>7</v>
      </c>
      <c r="F13" s="6">
        <f t="shared" si="1"/>
        <v>75</v>
      </c>
      <c r="G13" s="5" t="s">
        <v>102</v>
      </c>
      <c r="H13" s="6"/>
      <c r="I13" s="5" t="s">
        <v>102</v>
      </c>
      <c r="J13" s="6"/>
      <c r="K13" s="5"/>
      <c r="L13" s="6"/>
      <c r="M13" s="5"/>
      <c r="N13" s="6"/>
      <c r="O13" s="5"/>
      <c r="P13" s="6"/>
      <c r="S13" s="7">
        <v>9</v>
      </c>
      <c r="T13" s="5"/>
      <c r="U13" s="3">
        <f t="shared" si="2"/>
        <v>0</v>
      </c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</row>
    <row r="14" spans="2:33" x14ac:dyDescent="0.25">
      <c r="B14" s="7">
        <v>10</v>
      </c>
      <c r="C14" s="5" t="s">
        <v>75</v>
      </c>
      <c r="D14" s="3">
        <f t="shared" si="0"/>
        <v>50</v>
      </c>
      <c r="E14" s="5">
        <v>9</v>
      </c>
      <c r="F14" s="6">
        <f t="shared" si="1"/>
        <v>50</v>
      </c>
      <c r="G14" s="5" t="s">
        <v>102</v>
      </c>
      <c r="H14" s="6"/>
      <c r="I14" s="5" t="s">
        <v>102</v>
      </c>
      <c r="J14" s="6"/>
      <c r="K14" s="5"/>
      <c r="L14" s="6"/>
      <c r="M14" s="5"/>
      <c r="N14" s="6"/>
      <c r="O14" s="5"/>
      <c r="P14" s="6"/>
      <c r="S14" s="7">
        <v>10</v>
      </c>
      <c r="T14" s="5"/>
      <c r="U14" s="3">
        <f t="shared" si="2"/>
        <v>0</v>
      </c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</row>
    <row r="15" spans="2:33" x14ac:dyDescent="0.25">
      <c r="B15" s="7">
        <v>11</v>
      </c>
      <c r="C15" s="5" t="s">
        <v>76</v>
      </c>
      <c r="D15" s="3">
        <f t="shared" si="0"/>
        <v>37.5</v>
      </c>
      <c r="E15" s="5">
        <v>10</v>
      </c>
      <c r="F15" s="6">
        <f t="shared" si="1"/>
        <v>37.5</v>
      </c>
      <c r="G15" s="5" t="s">
        <v>102</v>
      </c>
      <c r="H15" s="6"/>
      <c r="I15" s="5" t="s">
        <v>102</v>
      </c>
      <c r="J15" s="6"/>
      <c r="K15" s="5"/>
      <c r="L15" s="6"/>
      <c r="M15" s="5"/>
      <c r="N15" s="6"/>
      <c r="O15" s="5"/>
      <c r="P15" s="6"/>
      <c r="S15" s="7">
        <v>11</v>
      </c>
      <c r="T15" s="5"/>
      <c r="U15" s="3">
        <f t="shared" si="2"/>
        <v>0</v>
      </c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</row>
    <row r="16" spans="2:33" x14ac:dyDescent="0.25">
      <c r="B16" s="7">
        <v>12</v>
      </c>
      <c r="C16" s="5" t="s">
        <v>78</v>
      </c>
      <c r="D16" s="3">
        <f t="shared" si="0"/>
        <v>12.5</v>
      </c>
      <c r="E16" s="5">
        <v>12</v>
      </c>
      <c r="F16" s="6">
        <f t="shared" si="1"/>
        <v>12.5</v>
      </c>
      <c r="G16" s="5" t="s">
        <v>102</v>
      </c>
      <c r="H16" s="6"/>
      <c r="I16" s="5" t="s">
        <v>102</v>
      </c>
      <c r="J16" s="6"/>
      <c r="K16" s="5"/>
      <c r="L16" s="6"/>
      <c r="M16" s="5"/>
      <c r="N16" s="6"/>
      <c r="O16" s="5"/>
      <c r="P16" s="6"/>
      <c r="S16" s="7">
        <v>12</v>
      </c>
      <c r="T16" s="5"/>
      <c r="U16" s="3">
        <f t="shared" si="2"/>
        <v>0</v>
      </c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</row>
    <row r="17" spans="2:33" x14ac:dyDescent="0.25">
      <c r="B17" s="7">
        <v>13</v>
      </c>
      <c r="C17" s="5"/>
      <c r="D17" s="3">
        <f t="shared" si="0"/>
        <v>0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S17" s="7">
        <v>13</v>
      </c>
      <c r="T17" s="5"/>
      <c r="U17" s="3">
        <f t="shared" si="2"/>
        <v>0</v>
      </c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</row>
    <row r="18" spans="2:33" x14ac:dyDescent="0.25">
      <c r="B18" s="7">
        <v>14</v>
      </c>
      <c r="C18" s="5"/>
      <c r="D18" s="3">
        <f t="shared" si="0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S18" s="7">
        <v>14</v>
      </c>
      <c r="T18" s="5"/>
      <c r="U18" s="3">
        <f t="shared" si="2"/>
        <v>0</v>
      </c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</row>
    <row r="19" spans="2:33" x14ac:dyDescent="0.25">
      <c r="B19" s="7">
        <v>15</v>
      </c>
      <c r="C19" s="5"/>
      <c r="D19" s="3">
        <f t="shared" si="0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S19" s="7">
        <v>15</v>
      </c>
      <c r="T19" s="5"/>
      <c r="U19" s="3">
        <f t="shared" si="2"/>
        <v>0</v>
      </c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</row>
    <row r="20" spans="2:33" x14ac:dyDescent="0.25">
      <c r="B20" s="7">
        <v>16</v>
      </c>
      <c r="C20" s="5"/>
      <c r="D20" s="3">
        <f t="shared" si="0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S20" s="7">
        <v>16</v>
      </c>
      <c r="T20" s="5"/>
      <c r="U20" s="3">
        <f t="shared" si="2"/>
        <v>0</v>
      </c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</row>
    <row r="21" spans="2:33" x14ac:dyDescent="0.25">
      <c r="B21" s="7">
        <v>17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S21" s="7">
        <v>17</v>
      </c>
      <c r="T21" s="5"/>
      <c r="U21" s="3">
        <f t="shared" si="2"/>
        <v>0</v>
      </c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</row>
    <row r="22" spans="2:33" x14ac:dyDescent="0.25">
      <c r="B22" s="7">
        <v>18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S22" s="7">
        <v>18</v>
      </c>
      <c r="T22" s="5"/>
      <c r="U22" s="3">
        <f t="shared" si="2"/>
        <v>0</v>
      </c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</row>
    <row r="23" spans="2:33" x14ac:dyDescent="0.25">
      <c r="B23" s="7">
        <v>19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S23" s="7">
        <v>19</v>
      </c>
      <c r="T23" s="5"/>
      <c r="U23" s="3">
        <f t="shared" si="2"/>
        <v>0</v>
      </c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</row>
    <row r="24" spans="2:33" x14ac:dyDescent="0.25">
      <c r="B24" s="7">
        <v>20</v>
      </c>
      <c r="C24" s="5"/>
      <c r="D24" s="3">
        <f t="shared" si="0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S24" s="7">
        <v>20</v>
      </c>
      <c r="T24" s="5"/>
      <c r="U24" s="3">
        <f t="shared" si="2"/>
        <v>0</v>
      </c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  <c r="AG24" s="6"/>
    </row>
  </sheetData>
  <sortState ref="C5:P24">
    <sortCondition descending="1" ref="D5:D24"/>
  </sortState>
  <mergeCells count="14">
    <mergeCell ref="S2:AG2"/>
    <mergeCell ref="V3:W3"/>
    <mergeCell ref="X3:Y3"/>
    <mergeCell ref="Z3:AA3"/>
    <mergeCell ref="AB3:AC3"/>
    <mergeCell ref="AD3:AE3"/>
    <mergeCell ref="AF3:AG3"/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zoomScale="61" workbookViewId="0">
      <selection activeCell="O26" sqref="O26"/>
    </sheetView>
  </sheetViews>
  <sheetFormatPr defaultRowHeight="15" x14ac:dyDescent="0.25"/>
  <cols>
    <col min="3" max="3" width="18.28515625" bestFit="1" customWidth="1"/>
  </cols>
  <sheetData>
    <row r="2" spans="2:16" ht="28.5" x14ac:dyDescent="0.45">
      <c r="B2" s="15" t="s">
        <v>86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2:16" ht="78" x14ac:dyDescent="0.25">
      <c r="B3" s="1" t="s">
        <v>0</v>
      </c>
      <c r="C3" s="7" t="s">
        <v>1</v>
      </c>
      <c r="D3" s="3" t="s">
        <v>2</v>
      </c>
      <c r="E3" s="18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20"/>
      <c r="P3" s="21"/>
    </row>
    <row r="4" spans="2:16" x14ac:dyDescent="0.25">
      <c r="B4" s="7"/>
      <c r="C4" s="7" t="s">
        <v>4</v>
      </c>
      <c r="D4" s="3" t="s">
        <v>5</v>
      </c>
      <c r="E4" s="7" t="s">
        <v>6</v>
      </c>
      <c r="F4" s="4" t="s">
        <v>7</v>
      </c>
      <c r="G4" s="7" t="s">
        <v>6</v>
      </c>
      <c r="H4" s="4" t="s">
        <v>7</v>
      </c>
      <c r="I4" s="7" t="s">
        <v>6</v>
      </c>
      <c r="J4" s="4" t="s">
        <v>7</v>
      </c>
      <c r="K4" s="7" t="s">
        <v>6</v>
      </c>
      <c r="L4" s="4" t="s">
        <v>7</v>
      </c>
      <c r="M4" s="7" t="s">
        <v>6</v>
      </c>
      <c r="N4" s="4" t="s">
        <v>7</v>
      </c>
      <c r="O4" s="7" t="s">
        <v>6</v>
      </c>
      <c r="P4" s="4" t="s">
        <v>7</v>
      </c>
    </row>
    <row r="5" spans="2:16" x14ac:dyDescent="0.25">
      <c r="B5" s="7">
        <v>1</v>
      </c>
      <c r="C5" s="5" t="s">
        <v>77</v>
      </c>
      <c r="D5" s="3">
        <f>F5+H5+J5+L5+N5+P5</f>
        <v>150</v>
      </c>
      <c r="E5" s="5">
        <v>1</v>
      </c>
      <c r="F5" s="6">
        <f>(((7-E5+1)/7)*150)</f>
        <v>150</v>
      </c>
      <c r="G5" s="5"/>
      <c r="H5" s="6"/>
      <c r="I5" s="5"/>
      <c r="J5" s="6"/>
      <c r="K5" s="5"/>
      <c r="L5" s="6"/>
      <c r="M5" s="5"/>
      <c r="N5" s="6"/>
      <c r="O5" s="5"/>
      <c r="P5" s="6"/>
    </row>
    <row r="6" spans="2:16" x14ac:dyDescent="0.25">
      <c r="B6" s="7">
        <v>2</v>
      </c>
      <c r="C6" s="5" t="s">
        <v>81</v>
      </c>
      <c r="D6" s="3">
        <f t="shared" ref="D6:D24" si="0">F6+H6+J6+L6+N6+P6</f>
        <v>128.57142857142856</v>
      </c>
      <c r="E6" s="5">
        <v>2</v>
      </c>
      <c r="F6" s="6">
        <f t="shared" ref="F6:F11" si="1">(((7-E6+1)/7)*150)</f>
        <v>128.57142857142856</v>
      </c>
      <c r="G6" s="5"/>
      <c r="H6" s="6"/>
      <c r="I6" s="5"/>
      <c r="J6" s="6"/>
      <c r="K6" s="5"/>
      <c r="L6" s="6"/>
      <c r="M6" s="5"/>
      <c r="N6" s="6"/>
      <c r="O6" s="5"/>
      <c r="P6" s="6"/>
    </row>
    <row r="7" spans="2:16" x14ac:dyDescent="0.25">
      <c r="B7" s="7">
        <v>3</v>
      </c>
      <c r="C7" s="5" t="s">
        <v>73</v>
      </c>
      <c r="D7" s="3">
        <f t="shared" si="0"/>
        <v>107.14285714285714</v>
      </c>
      <c r="E7" s="5">
        <v>3</v>
      </c>
      <c r="F7" s="6">
        <f t="shared" si="1"/>
        <v>107.14285714285714</v>
      </c>
      <c r="G7" s="5"/>
      <c r="H7" s="6"/>
      <c r="I7" s="5"/>
      <c r="J7" s="6"/>
      <c r="K7" s="5"/>
      <c r="L7" s="6"/>
      <c r="M7" s="5"/>
      <c r="N7" s="6"/>
      <c r="O7" s="5"/>
      <c r="P7" s="6"/>
    </row>
    <row r="8" spans="2:16" x14ac:dyDescent="0.25">
      <c r="B8" s="7">
        <v>4</v>
      </c>
      <c r="C8" s="5" t="s">
        <v>82</v>
      </c>
      <c r="D8" s="3">
        <f t="shared" si="0"/>
        <v>107.14285714285714</v>
      </c>
      <c r="E8" s="5">
        <v>3</v>
      </c>
      <c r="F8" s="6">
        <f t="shared" si="1"/>
        <v>107.14285714285714</v>
      </c>
      <c r="G8" s="5"/>
      <c r="H8" s="6"/>
      <c r="I8" s="5"/>
      <c r="J8" s="6"/>
      <c r="K8" s="5"/>
      <c r="L8" s="6"/>
      <c r="M8" s="5"/>
      <c r="N8" s="6"/>
      <c r="O8" s="5"/>
      <c r="P8" s="6"/>
    </row>
    <row r="9" spans="2:16" x14ac:dyDescent="0.25">
      <c r="B9" s="7">
        <v>5</v>
      </c>
      <c r="C9" s="5" t="s">
        <v>83</v>
      </c>
      <c r="D9" s="3">
        <f t="shared" si="0"/>
        <v>64.285714285714278</v>
      </c>
      <c r="E9" s="5">
        <v>5</v>
      </c>
      <c r="F9" s="6">
        <f t="shared" si="1"/>
        <v>64.285714285714278</v>
      </c>
      <c r="G9" s="5"/>
      <c r="H9" s="6"/>
      <c r="I9" s="5"/>
      <c r="J9" s="6"/>
      <c r="K9" s="5"/>
      <c r="L9" s="6"/>
      <c r="M9" s="5"/>
      <c r="N9" s="6"/>
      <c r="O9" s="5"/>
      <c r="P9" s="6"/>
    </row>
    <row r="10" spans="2:16" x14ac:dyDescent="0.25">
      <c r="B10" s="7">
        <v>6</v>
      </c>
      <c r="C10" s="5" t="s">
        <v>84</v>
      </c>
      <c r="D10" s="3">
        <f>F10+H10+J10+L10+N10+P10</f>
        <v>42.857142857142854</v>
      </c>
      <c r="E10" s="5">
        <v>6</v>
      </c>
      <c r="F10" s="6">
        <f t="shared" si="1"/>
        <v>42.857142857142854</v>
      </c>
      <c r="G10" s="5"/>
      <c r="H10" s="6"/>
      <c r="I10" s="5"/>
      <c r="J10" s="6"/>
      <c r="K10" s="5"/>
      <c r="L10" s="6"/>
      <c r="M10" s="5"/>
      <c r="N10" s="6"/>
      <c r="O10" s="5"/>
      <c r="P10" s="6"/>
    </row>
    <row r="11" spans="2:16" x14ac:dyDescent="0.25">
      <c r="B11" s="7">
        <v>7</v>
      </c>
      <c r="C11" s="5" t="s">
        <v>85</v>
      </c>
      <c r="D11" s="3">
        <f t="shared" si="0"/>
        <v>21.428571428571427</v>
      </c>
      <c r="E11" s="5">
        <v>7</v>
      </c>
      <c r="F11" s="6">
        <f t="shared" si="1"/>
        <v>21.428571428571427</v>
      </c>
      <c r="G11" s="5"/>
      <c r="H11" s="6"/>
      <c r="I11" s="5"/>
      <c r="J11" s="6"/>
      <c r="K11" s="5"/>
      <c r="L11" s="6"/>
      <c r="M11" s="5"/>
      <c r="N11" s="6"/>
      <c r="O11" s="5"/>
      <c r="P11" s="6"/>
    </row>
    <row r="12" spans="2:16" x14ac:dyDescent="0.25">
      <c r="B12" s="7">
        <v>8</v>
      </c>
      <c r="C12" s="5"/>
      <c r="D12" s="3">
        <f t="shared" si="0"/>
        <v>0</v>
      </c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</row>
    <row r="13" spans="2:16" x14ac:dyDescent="0.25">
      <c r="B13" s="7">
        <v>9</v>
      </c>
      <c r="C13" s="5"/>
      <c r="D13" s="3">
        <f t="shared" si="0"/>
        <v>0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2:16" x14ac:dyDescent="0.25">
      <c r="B14" s="7">
        <v>10</v>
      </c>
      <c r="C14" s="5"/>
      <c r="D14" s="3">
        <f t="shared" si="0"/>
        <v>0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</row>
    <row r="15" spans="2:16" x14ac:dyDescent="0.25">
      <c r="B15" s="7">
        <v>11</v>
      </c>
      <c r="C15" s="5"/>
      <c r="D15" s="3">
        <f t="shared" si="0"/>
        <v>0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</row>
    <row r="16" spans="2:16" x14ac:dyDescent="0.25">
      <c r="B16" s="7">
        <v>12</v>
      </c>
      <c r="C16" s="5"/>
      <c r="D16" s="3">
        <f t="shared" si="0"/>
        <v>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</row>
    <row r="17" spans="2:16" x14ac:dyDescent="0.25">
      <c r="B17" s="7">
        <v>13</v>
      </c>
      <c r="C17" s="5"/>
      <c r="D17" s="3">
        <f t="shared" si="0"/>
        <v>0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</row>
    <row r="18" spans="2:16" x14ac:dyDescent="0.25">
      <c r="B18" s="7">
        <v>14</v>
      </c>
      <c r="C18" s="5"/>
      <c r="D18" s="3">
        <f t="shared" si="0"/>
        <v>0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</row>
    <row r="19" spans="2:16" x14ac:dyDescent="0.25">
      <c r="B19" s="7">
        <v>15</v>
      </c>
      <c r="C19" s="5"/>
      <c r="D19" s="3">
        <f t="shared" si="0"/>
        <v>0</v>
      </c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</row>
    <row r="20" spans="2:16" x14ac:dyDescent="0.25">
      <c r="B20" s="7">
        <v>16</v>
      </c>
      <c r="C20" s="5"/>
      <c r="D20" s="3">
        <f t="shared" si="0"/>
        <v>0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</row>
    <row r="21" spans="2:16" x14ac:dyDescent="0.25">
      <c r="B21" s="7">
        <v>17</v>
      </c>
      <c r="C21" s="5"/>
      <c r="D21" s="3">
        <f t="shared" si="0"/>
        <v>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</row>
    <row r="22" spans="2:16" x14ac:dyDescent="0.25">
      <c r="B22" s="7">
        <v>18</v>
      </c>
      <c r="C22" s="5"/>
      <c r="D22" s="3">
        <f t="shared" si="0"/>
        <v>0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</row>
    <row r="23" spans="2:16" x14ac:dyDescent="0.25">
      <c r="B23" s="7">
        <v>19</v>
      </c>
      <c r="C23" s="5"/>
      <c r="D23" s="3">
        <f t="shared" si="0"/>
        <v>0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</row>
    <row r="24" spans="2:16" x14ac:dyDescent="0.25">
      <c r="B24" s="7">
        <v>20</v>
      </c>
      <c r="C24" s="5"/>
      <c r="D24" s="3">
        <f t="shared" si="0"/>
        <v>0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</row>
  </sheetData>
  <mergeCells count="7"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ČLANI</vt:lpstr>
      <vt:lpstr>MLADINCI</vt:lpstr>
      <vt:lpstr>KADETI</vt:lpstr>
      <vt:lpstr>U23</vt:lpstr>
      <vt:lpstr>U14</vt:lpstr>
      <vt:lpstr>U12</vt:lpstr>
      <vt:lpstr>U10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2018-11-14T14:55:02Z</dcterms:modified>
</cp:coreProperties>
</file>